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Yoga 920\Desktop\"/>
    </mc:Choice>
  </mc:AlternateContent>
  <xr:revisionPtr revIDLastSave="0" documentId="8_{16514B24-F9F3-49DE-873C-CC2E32350B4E}" xr6:coauthVersionLast="43" xr6:coauthVersionMax="43" xr10:uidLastSave="{00000000-0000-0000-0000-000000000000}"/>
  <bookViews>
    <workbookView xWindow="-108" yWindow="-108" windowWidth="23256" windowHeight="12576" activeTab="3" xr2:uid="{00000000-000D-0000-FFFF-FFFF00000000}"/>
  </bookViews>
  <sheets>
    <sheet name="Usmernenie" sheetId="1" r:id="rId1"/>
    <sheet name="Priklady" sheetId="2" r:id="rId2"/>
    <sheet name="Príjmy" sheetId="3" r:id="rId3"/>
    <sheet name="Doklady" sheetId="4" r:id="rId4"/>
    <sheet name="Spolu" sheetId="5" r:id="rId5"/>
    <sheet name="Skratky" sheetId="6" state="hidden" r:id="rId6"/>
    <sheet name="Adr" sheetId="7" state="hidden" r:id="rId7"/>
    <sheet name="FP" sheetId="8" state="hidden" r:id="rId8"/>
    <sheet name="Cis" sheetId="9"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vratka'!$A$1:$C$24</definedName>
    <definedName name="_xlnm.Print_Area" localSheetId="9">'Avízo - výnosy'!$A$1:$C$23</definedName>
    <definedName name="_xlnm.Print_Area" localSheetId="2">Príjmy!$A$1:$D$17</definedName>
    <definedName name="_xlnm.Print_Area" localSheetId="4">Spolu!$A$1:$G$128</definedName>
    <definedName name="_xlnm.Print_Area" localSheetId="0">Usmernenie!$A$1:$A$137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 i="11" l="1"/>
  <c r="N2" i="11"/>
  <c r="N3" i="11"/>
  <c r="N4" i="11"/>
  <c r="N5" i="11"/>
  <c r="N6" i="11"/>
  <c r="N7" i="11"/>
  <c r="N8" i="11"/>
  <c r="N9" i="11"/>
  <c r="N10" i="11"/>
  <c r="A14" i="11"/>
  <c r="B17" i="11"/>
  <c r="N17" i="11"/>
  <c r="B18" i="11"/>
  <c r="N18" i="11"/>
  <c r="N19" i="11"/>
  <c r="N20" i="11"/>
  <c r="B21" i="11"/>
  <c r="N21" i="11"/>
  <c r="N1" i="10"/>
  <c r="N2" i="10"/>
  <c r="N3" i="10"/>
  <c r="N4" i="10"/>
  <c r="N5" i="10"/>
  <c r="N6" i="10"/>
  <c r="N7" i="10"/>
  <c r="N8" i="10"/>
  <c r="N9" i="10"/>
  <c r="N10" i="10"/>
  <c r="A14" i="10"/>
  <c r="B16" i="10"/>
  <c r="N17" i="10"/>
  <c r="N18" i="10"/>
  <c r="N19" i="10"/>
  <c r="B20" i="10"/>
  <c r="N20" i="10"/>
  <c r="N21" i="10"/>
  <c r="B1" i="4"/>
  <c r="C12" i="5" s="1"/>
  <c r="I2" i="8"/>
  <c r="J2" i="8"/>
  <c r="L2" i="8"/>
  <c r="M2" i="8"/>
  <c r="I3" i="8"/>
  <c r="J3" i="8"/>
  <c r="L3" i="8"/>
  <c r="M3" i="8"/>
  <c r="I4" i="8"/>
  <c r="J4" i="8"/>
  <c r="L4" i="8"/>
  <c r="M4" i="8"/>
  <c r="I5" i="8"/>
  <c r="J5" i="8"/>
  <c r="L5" i="8"/>
  <c r="M5" i="8"/>
  <c r="I6" i="8"/>
  <c r="J6" i="8"/>
  <c r="L6" i="8"/>
  <c r="M6" i="8"/>
  <c r="I7" i="8"/>
  <c r="J7" i="8"/>
  <c r="L7" i="8"/>
  <c r="M7" i="8"/>
  <c r="I8" i="8"/>
  <c r="J8" i="8"/>
  <c r="L8" i="8"/>
  <c r="M8" i="8"/>
  <c r="I9" i="8"/>
  <c r="J9" i="8"/>
  <c r="L9" i="8"/>
  <c r="M9" i="8"/>
  <c r="I10" i="8"/>
  <c r="J10" i="8"/>
  <c r="L10" i="8"/>
  <c r="M10" i="8"/>
  <c r="I11" i="8"/>
  <c r="J11" i="8"/>
  <c r="L11" i="8"/>
  <c r="M11" i="8"/>
  <c r="I12" i="8"/>
  <c r="J12" i="8"/>
  <c r="L12" i="8"/>
  <c r="M12" i="8"/>
  <c r="I13" i="8"/>
  <c r="J13" i="8"/>
  <c r="L13" i="8"/>
  <c r="M13" i="8"/>
  <c r="I14" i="8"/>
  <c r="J14" i="8"/>
  <c r="L14" i="8"/>
  <c r="M14" i="8"/>
  <c r="I15" i="8"/>
  <c r="J15" i="8"/>
  <c r="L15" i="8"/>
  <c r="M15" i="8"/>
  <c r="I16" i="8"/>
  <c r="J16" i="8"/>
  <c r="L16" i="8"/>
  <c r="M16" i="8"/>
  <c r="I17" i="8"/>
  <c r="J17" i="8"/>
  <c r="L17" i="8"/>
  <c r="M17" i="8"/>
  <c r="I18" i="8"/>
  <c r="J18" i="8"/>
  <c r="L18" i="8"/>
  <c r="M18" i="8"/>
  <c r="I19" i="8"/>
  <c r="J19" i="8"/>
  <c r="L19" i="8"/>
  <c r="M19" i="8"/>
  <c r="I20" i="8"/>
  <c r="J20" i="8"/>
  <c r="L20" i="8"/>
  <c r="M20" i="8"/>
  <c r="I21" i="8"/>
  <c r="J21" i="8"/>
  <c r="L21" i="8"/>
  <c r="M21" i="8"/>
  <c r="I22" i="8"/>
  <c r="J22" i="8"/>
  <c r="L22" i="8"/>
  <c r="M22" i="8"/>
  <c r="I23" i="8"/>
  <c r="J23" i="8"/>
  <c r="L23" i="8"/>
  <c r="M23" i="8"/>
  <c r="I24" i="8"/>
  <c r="J24" i="8"/>
  <c r="L24" i="8"/>
  <c r="M24" i="8"/>
  <c r="I25" i="8"/>
  <c r="J25" i="8"/>
  <c r="L25" i="8"/>
  <c r="M25" i="8"/>
  <c r="I26" i="8"/>
  <c r="J26" i="8"/>
  <c r="L26" i="8"/>
  <c r="M26" i="8"/>
  <c r="I27" i="8"/>
  <c r="J27" i="8"/>
  <c r="L27" i="8"/>
  <c r="M27" i="8"/>
  <c r="I28" i="8"/>
  <c r="J28" i="8"/>
  <c r="L28" i="8"/>
  <c r="M28" i="8"/>
  <c r="I29" i="8"/>
  <c r="J29" i="8"/>
  <c r="L29" i="8"/>
  <c r="M29" i="8"/>
  <c r="I30" i="8"/>
  <c r="J30" i="8"/>
  <c r="L30" i="8"/>
  <c r="M30" i="8"/>
  <c r="I31" i="8"/>
  <c r="J31" i="8"/>
  <c r="L31" i="8"/>
  <c r="M31" i="8"/>
  <c r="I32" i="8"/>
  <c r="J32" i="8"/>
  <c r="L32" i="8"/>
  <c r="M32" i="8"/>
  <c r="I33" i="8"/>
  <c r="J33" i="8"/>
  <c r="L33" i="8"/>
  <c r="M33" i="8"/>
  <c r="I34" i="8"/>
  <c r="J34" i="8"/>
  <c r="L34" i="8"/>
  <c r="M34" i="8"/>
  <c r="I35" i="8"/>
  <c r="J35" i="8"/>
  <c r="L35" i="8"/>
  <c r="M35" i="8"/>
  <c r="I36" i="8"/>
  <c r="J36" i="8"/>
  <c r="L36" i="8"/>
  <c r="M36" i="8"/>
  <c r="I37" i="8"/>
  <c r="J37" i="8"/>
  <c r="L37" i="8"/>
  <c r="M37" i="8"/>
  <c r="I38" i="8"/>
  <c r="J38" i="8"/>
  <c r="L38" i="8"/>
  <c r="M38" i="8"/>
  <c r="I39" i="8"/>
  <c r="J39" i="8"/>
  <c r="L39" i="8"/>
  <c r="M39" i="8"/>
  <c r="I40" i="8"/>
  <c r="J40" i="8"/>
  <c r="L40" i="8"/>
  <c r="M40" i="8"/>
  <c r="I41" i="8"/>
  <c r="J41" i="8"/>
  <c r="L41" i="8"/>
  <c r="M41" i="8"/>
  <c r="I42" i="8"/>
  <c r="J42" i="8"/>
  <c r="L42" i="8"/>
  <c r="M42" i="8"/>
  <c r="I43" i="8"/>
  <c r="J43" i="8"/>
  <c r="L43" i="8"/>
  <c r="M43" i="8"/>
  <c r="I44" i="8"/>
  <c r="J44" i="8"/>
  <c r="L44" i="8"/>
  <c r="M44" i="8"/>
  <c r="I45" i="8"/>
  <c r="J45" i="8"/>
  <c r="L45" i="8"/>
  <c r="M45" i="8"/>
  <c r="I46" i="8"/>
  <c r="J46" i="8"/>
  <c r="L46" i="8"/>
  <c r="M46" i="8"/>
  <c r="I47" i="8"/>
  <c r="J47" i="8"/>
  <c r="L47" i="8"/>
  <c r="M47" i="8"/>
  <c r="I48" i="8"/>
  <c r="J48" i="8"/>
  <c r="L48" i="8"/>
  <c r="M48" i="8"/>
  <c r="I49" i="8"/>
  <c r="J49" i="8"/>
  <c r="L49" i="8"/>
  <c r="M49" i="8"/>
  <c r="I50" i="8"/>
  <c r="J50" i="8"/>
  <c r="L50" i="8"/>
  <c r="M50" i="8"/>
  <c r="I51" i="8"/>
  <c r="J51" i="8"/>
  <c r="L51" i="8"/>
  <c r="M51" i="8"/>
  <c r="I52" i="8"/>
  <c r="J52" i="8"/>
  <c r="L52" i="8"/>
  <c r="M52" i="8"/>
  <c r="I53" i="8"/>
  <c r="J53" i="8"/>
  <c r="L53" i="8"/>
  <c r="M53" i="8"/>
  <c r="I54" i="8"/>
  <c r="J54" i="8"/>
  <c r="L54" i="8"/>
  <c r="M54" i="8"/>
  <c r="I55" i="8"/>
  <c r="J55" i="8"/>
  <c r="L55" i="8"/>
  <c r="M55" i="8"/>
  <c r="I56" i="8"/>
  <c r="J56" i="8"/>
  <c r="L56" i="8"/>
  <c r="M56" i="8"/>
  <c r="I57" i="8"/>
  <c r="J57" i="8"/>
  <c r="L57" i="8"/>
  <c r="M57" i="8"/>
  <c r="I58" i="8"/>
  <c r="J58" i="8"/>
  <c r="L58" i="8"/>
  <c r="M58" i="8"/>
  <c r="I59" i="8"/>
  <c r="J59" i="8"/>
  <c r="L59" i="8"/>
  <c r="M59" i="8"/>
  <c r="I60" i="8"/>
  <c r="J60" i="8"/>
  <c r="L60" i="8"/>
  <c r="M60" i="8"/>
  <c r="I61" i="8"/>
  <c r="J61" i="8"/>
  <c r="L61" i="8"/>
  <c r="M61" i="8"/>
  <c r="I62" i="8"/>
  <c r="J62" i="8"/>
  <c r="L62" i="8"/>
  <c r="M62" i="8"/>
  <c r="I63" i="8"/>
  <c r="J63" i="8"/>
  <c r="L63" i="8"/>
  <c r="M63" i="8"/>
  <c r="I64" i="8"/>
  <c r="J64" i="8"/>
  <c r="L64" i="8"/>
  <c r="M64" i="8"/>
  <c r="I65" i="8"/>
  <c r="J65" i="8"/>
  <c r="L65" i="8"/>
  <c r="M65" i="8"/>
  <c r="I66" i="8"/>
  <c r="J66" i="8"/>
  <c r="L66" i="8"/>
  <c r="M66" i="8"/>
  <c r="I67" i="8"/>
  <c r="J67" i="8"/>
  <c r="L67" i="8"/>
  <c r="M67" i="8"/>
  <c r="I68" i="8"/>
  <c r="J68" i="8"/>
  <c r="L68" i="8"/>
  <c r="M68" i="8"/>
  <c r="I69" i="8"/>
  <c r="J69" i="8"/>
  <c r="L69" i="8"/>
  <c r="M69" i="8"/>
  <c r="I70" i="8"/>
  <c r="J70" i="8"/>
  <c r="L70" i="8"/>
  <c r="M70" i="8"/>
  <c r="I71" i="8"/>
  <c r="J71" i="8"/>
  <c r="L71" i="8"/>
  <c r="M71" i="8"/>
  <c r="I72" i="8"/>
  <c r="J72" i="8"/>
  <c r="L72" i="8"/>
  <c r="M72" i="8"/>
  <c r="I73" i="8"/>
  <c r="J73" i="8"/>
  <c r="L73" i="8"/>
  <c r="M73" i="8"/>
  <c r="I74" i="8"/>
  <c r="J74" i="8"/>
  <c r="L74" i="8"/>
  <c r="M74" i="8"/>
  <c r="I75" i="8"/>
  <c r="J75" i="8"/>
  <c r="L75" i="8"/>
  <c r="M75" i="8"/>
  <c r="I76" i="8"/>
  <c r="J76" i="8"/>
  <c r="L76" i="8"/>
  <c r="M76" i="8"/>
  <c r="I77" i="8"/>
  <c r="J77" i="8"/>
  <c r="L77" i="8"/>
  <c r="M77" i="8"/>
  <c r="I78" i="8"/>
  <c r="J78" i="8"/>
  <c r="L78" i="8"/>
  <c r="M78" i="8"/>
  <c r="I79" i="8"/>
  <c r="J79" i="8"/>
  <c r="L79" i="8"/>
  <c r="M79" i="8"/>
  <c r="I80" i="8"/>
  <c r="J80" i="8"/>
  <c r="L80" i="8"/>
  <c r="M80" i="8"/>
  <c r="I81" i="8"/>
  <c r="J81" i="8"/>
  <c r="L81" i="8"/>
  <c r="M81" i="8"/>
  <c r="I82" i="8"/>
  <c r="J82" i="8"/>
  <c r="L82" i="8"/>
  <c r="M82" i="8"/>
  <c r="I83" i="8"/>
  <c r="J83" i="8"/>
  <c r="L83" i="8"/>
  <c r="M83" i="8"/>
  <c r="I84" i="8"/>
  <c r="J84" i="8"/>
  <c r="L84" i="8"/>
  <c r="M84" i="8"/>
  <c r="I85" i="8"/>
  <c r="J85" i="8"/>
  <c r="L85" i="8"/>
  <c r="M85" i="8"/>
  <c r="I86" i="8"/>
  <c r="J86" i="8"/>
  <c r="L86" i="8"/>
  <c r="M86" i="8"/>
  <c r="I87" i="8"/>
  <c r="J87" i="8"/>
  <c r="L87" i="8"/>
  <c r="M87" i="8"/>
  <c r="I88" i="8"/>
  <c r="J88" i="8"/>
  <c r="L88" i="8"/>
  <c r="M88" i="8"/>
  <c r="I89" i="8"/>
  <c r="J89" i="8"/>
  <c r="L89" i="8"/>
  <c r="M89" i="8"/>
  <c r="I90" i="8"/>
  <c r="J90" i="8"/>
  <c r="L90" i="8"/>
  <c r="M90" i="8"/>
  <c r="I91" i="8"/>
  <c r="J91" i="8"/>
  <c r="L91" i="8"/>
  <c r="M91" i="8"/>
  <c r="I92" i="8"/>
  <c r="J92" i="8"/>
  <c r="L92" i="8"/>
  <c r="M92" i="8"/>
  <c r="I93" i="8"/>
  <c r="J93" i="8"/>
  <c r="L93" i="8"/>
  <c r="M93" i="8"/>
  <c r="I94" i="8"/>
  <c r="J94" i="8"/>
  <c r="L94" i="8"/>
  <c r="M94" i="8"/>
  <c r="I95" i="8"/>
  <c r="J95" i="8"/>
  <c r="L95" i="8"/>
  <c r="M95" i="8"/>
  <c r="I96" i="8"/>
  <c r="J96" i="8"/>
  <c r="L96" i="8"/>
  <c r="M96" i="8"/>
  <c r="I97" i="8"/>
  <c r="J97" i="8"/>
  <c r="L97" i="8"/>
  <c r="M97" i="8"/>
  <c r="I98" i="8"/>
  <c r="J98" i="8"/>
  <c r="L98" i="8"/>
  <c r="M98" i="8"/>
  <c r="I99" i="8"/>
  <c r="J99" i="8"/>
  <c r="L99" i="8"/>
  <c r="M99" i="8"/>
  <c r="I100" i="8"/>
  <c r="J100" i="8"/>
  <c r="L100" i="8"/>
  <c r="M100" i="8"/>
  <c r="I101" i="8"/>
  <c r="J101" i="8"/>
  <c r="L101" i="8"/>
  <c r="M101" i="8"/>
  <c r="I102" i="8"/>
  <c r="J102" i="8"/>
  <c r="L102" i="8"/>
  <c r="M102" i="8"/>
  <c r="I103" i="8"/>
  <c r="J103" i="8"/>
  <c r="L103" i="8"/>
  <c r="M103" i="8"/>
  <c r="I104" i="8"/>
  <c r="J104" i="8"/>
  <c r="L104" i="8"/>
  <c r="M104" i="8"/>
  <c r="I105" i="8"/>
  <c r="J105" i="8"/>
  <c r="L105" i="8"/>
  <c r="M105" i="8"/>
  <c r="I106" i="8"/>
  <c r="J106" i="8"/>
  <c r="L106" i="8"/>
  <c r="M106" i="8"/>
  <c r="I107" i="8"/>
  <c r="J107" i="8"/>
  <c r="L107" i="8"/>
  <c r="M107" i="8"/>
  <c r="I108" i="8"/>
  <c r="J108" i="8"/>
  <c r="L108" i="8"/>
  <c r="M108" i="8"/>
  <c r="I109" i="8"/>
  <c r="J109" i="8"/>
  <c r="L109" i="8"/>
  <c r="M109" i="8"/>
  <c r="I110" i="8"/>
  <c r="J110" i="8"/>
  <c r="L110" i="8"/>
  <c r="M110" i="8"/>
  <c r="I111" i="8"/>
  <c r="J111" i="8"/>
  <c r="L111" i="8"/>
  <c r="M111" i="8"/>
  <c r="I112" i="8"/>
  <c r="J112" i="8"/>
  <c r="L112" i="8"/>
  <c r="M112" i="8"/>
  <c r="I113" i="8"/>
  <c r="J113" i="8"/>
  <c r="L113" i="8"/>
  <c r="M113" i="8"/>
  <c r="I114" i="8"/>
  <c r="J114" i="8"/>
  <c r="L114" i="8"/>
  <c r="M114" i="8"/>
  <c r="I115" i="8"/>
  <c r="J115" i="8"/>
  <c r="L115" i="8"/>
  <c r="M115" i="8"/>
  <c r="I116" i="8"/>
  <c r="J116" i="8"/>
  <c r="L116" i="8"/>
  <c r="M116" i="8"/>
  <c r="I117" i="8"/>
  <c r="J117" i="8"/>
  <c r="L117" i="8"/>
  <c r="M117" i="8"/>
  <c r="I118" i="8"/>
  <c r="J118" i="8"/>
  <c r="L118" i="8"/>
  <c r="M118" i="8"/>
  <c r="I119" i="8"/>
  <c r="J119" i="8"/>
  <c r="L119" i="8"/>
  <c r="M119" i="8"/>
  <c r="I120" i="8"/>
  <c r="J120" i="8"/>
  <c r="L120" i="8"/>
  <c r="M120" i="8"/>
  <c r="I121" i="8"/>
  <c r="J121" i="8"/>
  <c r="L121" i="8"/>
  <c r="M121" i="8"/>
  <c r="I122" i="8"/>
  <c r="J122" i="8"/>
  <c r="L122" i="8"/>
  <c r="M122" i="8"/>
  <c r="I123" i="8"/>
  <c r="J123" i="8"/>
  <c r="L123" i="8"/>
  <c r="M123" i="8"/>
  <c r="I124" i="8"/>
  <c r="J124" i="8"/>
  <c r="L124" i="8"/>
  <c r="M124" i="8"/>
  <c r="I125" i="8"/>
  <c r="J125" i="8"/>
  <c r="L125" i="8"/>
  <c r="M125" i="8"/>
  <c r="I126" i="8"/>
  <c r="J126" i="8"/>
  <c r="L126" i="8"/>
  <c r="M126" i="8"/>
  <c r="I127" i="8"/>
  <c r="J127" i="8"/>
  <c r="L127" i="8"/>
  <c r="M127" i="8"/>
  <c r="I128" i="8"/>
  <c r="J128" i="8"/>
  <c r="L128" i="8"/>
  <c r="M128" i="8"/>
  <c r="I129" i="8"/>
  <c r="J129" i="8"/>
  <c r="L129" i="8"/>
  <c r="M129" i="8"/>
  <c r="I130" i="8"/>
  <c r="J130" i="8"/>
  <c r="L130" i="8"/>
  <c r="M130" i="8"/>
  <c r="I131" i="8"/>
  <c r="J131" i="8"/>
  <c r="L131" i="8"/>
  <c r="M131" i="8"/>
  <c r="I132" i="8"/>
  <c r="J132" i="8"/>
  <c r="L132" i="8"/>
  <c r="M132" i="8"/>
  <c r="I133" i="8"/>
  <c r="J133" i="8"/>
  <c r="L133" i="8"/>
  <c r="M133" i="8"/>
  <c r="I134" i="8"/>
  <c r="J134" i="8"/>
  <c r="L134" i="8"/>
  <c r="M134" i="8"/>
  <c r="I135" i="8"/>
  <c r="J135" i="8"/>
  <c r="L135" i="8"/>
  <c r="M135" i="8"/>
  <c r="I136" i="8"/>
  <c r="J136" i="8"/>
  <c r="L136" i="8"/>
  <c r="M136" i="8"/>
  <c r="I137" i="8"/>
  <c r="J137" i="8"/>
  <c r="L137" i="8"/>
  <c r="M137" i="8"/>
  <c r="I138" i="8"/>
  <c r="J138" i="8"/>
  <c r="L138" i="8"/>
  <c r="M138" i="8"/>
  <c r="I139" i="8"/>
  <c r="J139" i="8"/>
  <c r="L139" i="8"/>
  <c r="M139" i="8"/>
  <c r="I140" i="8"/>
  <c r="J140" i="8"/>
  <c r="L140" i="8"/>
  <c r="M140" i="8"/>
  <c r="I141" i="8"/>
  <c r="J141" i="8"/>
  <c r="L141" i="8"/>
  <c r="M141" i="8"/>
  <c r="I142" i="8"/>
  <c r="J142" i="8"/>
  <c r="L142" i="8"/>
  <c r="M142" i="8"/>
  <c r="I143" i="8"/>
  <c r="J143" i="8"/>
  <c r="L143" i="8"/>
  <c r="M143" i="8"/>
  <c r="I144" i="8"/>
  <c r="J144" i="8"/>
  <c r="L144" i="8"/>
  <c r="M144" i="8"/>
  <c r="I145" i="8"/>
  <c r="J145" i="8"/>
  <c r="L145" i="8"/>
  <c r="M145" i="8"/>
  <c r="I146" i="8"/>
  <c r="J146" i="8"/>
  <c r="L146" i="8"/>
  <c r="M146" i="8"/>
  <c r="I147" i="8"/>
  <c r="J147" i="8"/>
  <c r="L147" i="8"/>
  <c r="M147" i="8"/>
  <c r="I148" i="8"/>
  <c r="J148" i="8"/>
  <c r="L148" i="8"/>
  <c r="M148" i="8"/>
  <c r="I149" i="8"/>
  <c r="J149" i="8"/>
  <c r="L149" i="8"/>
  <c r="M149" i="8"/>
  <c r="I150" i="8"/>
  <c r="J150" i="8"/>
  <c r="L150" i="8"/>
  <c r="M150" i="8"/>
  <c r="I151" i="8"/>
  <c r="J151" i="8"/>
  <c r="L151" i="8"/>
  <c r="M151" i="8"/>
  <c r="I152" i="8"/>
  <c r="J152" i="8"/>
  <c r="L152" i="8"/>
  <c r="M152" i="8"/>
  <c r="I153" i="8"/>
  <c r="J153" i="8"/>
  <c r="L153" i="8"/>
  <c r="M153" i="8"/>
  <c r="I154" i="8"/>
  <c r="J154" i="8"/>
  <c r="L154" i="8"/>
  <c r="M154" i="8"/>
  <c r="I155" i="8"/>
  <c r="J155" i="8"/>
  <c r="L155" i="8"/>
  <c r="M155" i="8"/>
  <c r="I156" i="8"/>
  <c r="J156" i="8"/>
  <c r="L156" i="8"/>
  <c r="M156" i="8"/>
  <c r="I157" i="8"/>
  <c r="J157" i="8"/>
  <c r="L157" i="8"/>
  <c r="M157" i="8"/>
  <c r="I158" i="8"/>
  <c r="J158" i="8"/>
  <c r="L158" i="8"/>
  <c r="M158" i="8"/>
  <c r="I159" i="8"/>
  <c r="J159" i="8"/>
  <c r="L159" i="8"/>
  <c r="M159" i="8"/>
  <c r="I160" i="8"/>
  <c r="J160" i="8"/>
  <c r="L160" i="8"/>
  <c r="M160" i="8"/>
  <c r="I161" i="8"/>
  <c r="J161" i="8"/>
  <c r="L161" i="8"/>
  <c r="M161" i="8"/>
  <c r="I162" i="8"/>
  <c r="J162" i="8"/>
  <c r="L162" i="8"/>
  <c r="M162" i="8"/>
  <c r="I163" i="8"/>
  <c r="J163" i="8"/>
  <c r="L163" i="8"/>
  <c r="M163" i="8"/>
  <c r="I164" i="8"/>
  <c r="J164" i="8"/>
  <c r="L164" i="8"/>
  <c r="M164" i="8"/>
  <c r="I165" i="8"/>
  <c r="J165" i="8"/>
  <c r="L165" i="8"/>
  <c r="M165" i="8"/>
  <c r="I166" i="8"/>
  <c r="J166" i="8"/>
  <c r="L166" i="8"/>
  <c r="M166" i="8"/>
  <c r="I167" i="8"/>
  <c r="J167" i="8"/>
  <c r="L167" i="8"/>
  <c r="M167" i="8"/>
  <c r="I168" i="8"/>
  <c r="J168" i="8"/>
  <c r="L168" i="8"/>
  <c r="M168" i="8"/>
  <c r="I169" i="8"/>
  <c r="J169" i="8"/>
  <c r="L169" i="8"/>
  <c r="M169" i="8"/>
  <c r="I170" i="8"/>
  <c r="J170" i="8"/>
  <c r="L170" i="8"/>
  <c r="M170" i="8"/>
  <c r="I171" i="8"/>
  <c r="J171" i="8"/>
  <c r="L171" i="8"/>
  <c r="M171" i="8"/>
  <c r="I172" i="8"/>
  <c r="J172" i="8"/>
  <c r="L172" i="8"/>
  <c r="M172" i="8"/>
  <c r="I173" i="8"/>
  <c r="J173" i="8"/>
  <c r="L173" i="8"/>
  <c r="M173" i="8"/>
  <c r="I174" i="8"/>
  <c r="J174" i="8"/>
  <c r="L174" i="8"/>
  <c r="M174" i="8"/>
  <c r="I175" i="8"/>
  <c r="J175" i="8"/>
  <c r="L175" i="8"/>
  <c r="M175" i="8"/>
  <c r="I176" i="8"/>
  <c r="J176" i="8"/>
  <c r="L176" i="8"/>
  <c r="M176" i="8"/>
  <c r="I177" i="8"/>
  <c r="J177" i="8"/>
  <c r="L177" i="8"/>
  <c r="M177" i="8"/>
  <c r="I178" i="8"/>
  <c r="J178" i="8"/>
  <c r="L178" i="8"/>
  <c r="M178" i="8"/>
  <c r="I179" i="8"/>
  <c r="J179" i="8"/>
  <c r="L179" i="8"/>
  <c r="M179" i="8"/>
  <c r="I180" i="8"/>
  <c r="J180" i="8"/>
  <c r="L180" i="8"/>
  <c r="M180" i="8"/>
  <c r="I181" i="8"/>
  <c r="J181" i="8"/>
  <c r="L181" i="8"/>
  <c r="M181" i="8"/>
  <c r="I182" i="8"/>
  <c r="J182" i="8"/>
  <c r="L182" i="8"/>
  <c r="M182" i="8"/>
  <c r="I183" i="8"/>
  <c r="J183" i="8"/>
  <c r="L183" i="8"/>
  <c r="M183" i="8"/>
  <c r="I184" i="8"/>
  <c r="J184" i="8"/>
  <c r="L184" i="8"/>
  <c r="M184" i="8"/>
  <c r="I185" i="8"/>
  <c r="J185" i="8"/>
  <c r="L185" i="8"/>
  <c r="M185" i="8"/>
  <c r="I186" i="8"/>
  <c r="J186" i="8"/>
  <c r="L186" i="8"/>
  <c r="M186" i="8"/>
  <c r="I187" i="8"/>
  <c r="J187" i="8"/>
  <c r="L187" i="8"/>
  <c r="M187" i="8"/>
  <c r="I188" i="8"/>
  <c r="J188" i="8"/>
  <c r="L188" i="8"/>
  <c r="M188" i="8"/>
  <c r="I189" i="8"/>
  <c r="J189" i="8"/>
  <c r="L189" i="8"/>
  <c r="M189" i="8"/>
  <c r="I190" i="8"/>
  <c r="J190" i="8"/>
  <c r="L190" i="8"/>
  <c r="M190" i="8"/>
  <c r="I191" i="8"/>
  <c r="J191" i="8"/>
  <c r="L191" i="8"/>
  <c r="M191" i="8"/>
  <c r="I192" i="8"/>
  <c r="J192" i="8"/>
  <c r="L192" i="8"/>
  <c r="M192" i="8"/>
  <c r="I193" i="8"/>
  <c r="J193" i="8"/>
  <c r="L193" i="8"/>
  <c r="M193" i="8"/>
  <c r="I194" i="8"/>
  <c r="J194" i="8"/>
  <c r="L194" i="8"/>
  <c r="M194" i="8"/>
  <c r="I195" i="8"/>
  <c r="J195" i="8"/>
  <c r="L195" i="8"/>
  <c r="M195" i="8"/>
  <c r="I196" i="8"/>
  <c r="J196" i="8"/>
  <c r="L196" i="8"/>
  <c r="M196" i="8"/>
  <c r="I197" i="8"/>
  <c r="J197" i="8"/>
  <c r="L197" i="8"/>
  <c r="M197" i="8"/>
  <c r="I198" i="8"/>
  <c r="J198" i="8"/>
  <c r="L198" i="8"/>
  <c r="M198" i="8"/>
  <c r="I199" i="8"/>
  <c r="J199" i="8"/>
  <c r="L199" i="8"/>
  <c r="M199" i="8"/>
  <c r="I200" i="8"/>
  <c r="J200" i="8"/>
  <c r="L200" i="8"/>
  <c r="M200" i="8"/>
  <c r="I201" i="8"/>
  <c r="J201" i="8"/>
  <c r="L201" i="8"/>
  <c r="M201" i="8"/>
  <c r="I202" i="8"/>
  <c r="J202" i="8"/>
  <c r="L202" i="8"/>
  <c r="M202" i="8"/>
  <c r="I203" i="8"/>
  <c r="J203" i="8"/>
  <c r="L203" i="8"/>
  <c r="M203" i="8"/>
  <c r="I204" i="8"/>
  <c r="J204" i="8"/>
  <c r="L204" i="8"/>
  <c r="M204" i="8"/>
  <c r="I205" i="8"/>
  <c r="J205" i="8"/>
  <c r="L205" i="8"/>
  <c r="M205" i="8"/>
  <c r="I206" i="8"/>
  <c r="J206" i="8"/>
  <c r="L206" i="8"/>
  <c r="M206" i="8"/>
  <c r="I207" i="8"/>
  <c r="J207" i="8"/>
  <c r="L207" i="8"/>
  <c r="M207" i="8"/>
  <c r="I208" i="8"/>
  <c r="J208" i="8"/>
  <c r="L208" i="8"/>
  <c r="M208" i="8"/>
  <c r="I209" i="8"/>
  <c r="J209" i="8"/>
  <c r="L209" i="8"/>
  <c r="M209" i="8"/>
  <c r="I210" i="8"/>
  <c r="J210" i="8"/>
  <c r="L210" i="8"/>
  <c r="M210" i="8"/>
  <c r="I211" i="8"/>
  <c r="J211" i="8"/>
  <c r="L211" i="8"/>
  <c r="M211" i="8"/>
  <c r="I212" i="8"/>
  <c r="J212" i="8"/>
  <c r="L212" i="8"/>
  <c r="M212" i="8"/>
  <c r="I213" i="8"/>
  <c r="J213" i="8"/>
  <c r="L213" i="8"/>
  <c r="M213" i="8"/>
  <c r="I214" i="8"/>
  <c r="J214" i="8"/>
  <c r="L214" i="8"/>
  <c r="M214" i="8"/>
  <c r="I215" i="8"/>
  <c r="J215" i="8"/>
  <c r="L215" i="8"/>
  <c r="M215" i="8"/>
  <c r="I216" i="8"/>
  <c r="J216" i="8"/>
  <c r="L216" i="8"/>
  <c r="M216" i="8"/>
  <c r="I217" i="8"/>
  <c r="J217" i="8"/>
  <c r="L217" i="8"/>
  <c r="M217" i="8"/>
  <c r="I218" i="8"/>
  <c r="J218" i="8"/>
  <c r="L218" i="8"/>
  <c r="M218" i="8"/>
  <c r="I219" i="8"/>
  <c r="J219" i="8"/>
  <c r="L219" i="8"/>
  <c r="M219" i="8"/>
  <c r="I220" i="8"/>
  <c r="J220" i="8"/>
  <c r="L220" i="8"/>
  <c r="M220" i="8"/>
  <c r="I221" i="8"/>
  <c r="J221" i="8"/>
  <c r="L221" i="8"/>
  <c r="M221" i="8"/>
  <c r="I222" i="8"/>
  <c r="J222" i="8"/>
  <c r="L222" i="8"/>
  <c r="M222" i="8"/>
  <c r="I223" i="8"/>
  <c r="J223" i="8"/>
  <c r="L223" i="8"/>
  <c r="M223" i="8"/>
  <c r="I224" i="8"/>
  <c r="J224" i="8"/>
  <c r="L224" i="8"/>
  <c r="M224" i="8"/>
  <c r="I225" i="8"/>
  <c r="J225" i="8"/>
  <c r="L225" i="8"/>
  <c r="M225" i="8"/>
  <c r="I226" i="8"/>
  <c r="J226" i="8"/>
  <c r="L226" i="8"/>
  <c r="M226" i="8"/>
  <c r="I227" i="8"/>
  <c r="J227" i="8"/>
  <c r="L227" i="8"/>
  <c r="M227" i="8"/>
  <c r="I228" i="8"/>
  <c r="J228" i="8"/>
  <c r="L228" i="8"/>
  <c r="M228" i="8"/>
  <c r="I229" i="8"/>
  <c r="J229" i="8"/>
  <c r="L229" i="8"/>
  <c r="M229" i="8"/>
  <c r="I230" i="8"/>
  <c r="J230" i="8"/>
  <c r="L230" i="8"/>
  <c r="M230" i="8"/>
  <c r="I231" i="8"/>
  <c r="J231" i="8"/>
  <c r="L231" i="8"/>
  <c r="M231" i="8"/>
  <c r="I232" i="8"/>
  <c r="J232" i="8"/>
  <c r="L232" i="8"/>
  <c r="M232" i="8"/>
  <c r="I233" i="8"/>
  <c r="J233" i="8"/>
  <c r="L233" i="8"/>
  <c r="M233" i="8"/>
  <c r="I234" i="8"/>
  <c r="J234" i="8"/>
  <c r="L234" i="8"/>
  <c r="M234" i="8"/>
  <c r="I235" i="8"/>
  <c r="J235" i="8"/>
  <c r="L235" i="8"/>
  <c r="M235" i="8"/>
  <c r="I236" i="8"/>
  <c r="J236" i="8"/>
  <c r="L236" i="8"/>
  <c r="M236" i="8"/>
  <c r="I237" i="8"/>
  <c r="J237" i="8"/>
  <c r="L237" i="8"/>
  <c r="M237" i="8"/>
  <c r="I238" i="8"/>
  <c r="J238" i="8"/>
  <c r="L238" i="8"/>
  <c r="M238" i="8"/>
  <c r="I239" i="8"/>
  <c r="J239" i="8"/>
  <c r="L239" i="8"/>
  <c r="M239" i="8"/>
  <c r="I240" i="8"/>
  <c r="J240" i="8"/>
  <c r="L240" i="8"/>
  <c r="M240" i="8"/>
  <c r="I241" i="8"/>
  <c r="J241" i="8"/>
  <c r="L241" i="8"/>
  <c r="M241" i="8"/>
  <c r="I242" i="8"/>
  <c r="J242" i="8"/>
  <c r="L242" i="8"/>
  <c r="M242" i="8"/>
  <c r="I243" i="8"/>
  <c r="J243" i="8"/>
  <c r="L243" i="8"/>
  <c r="M243" i="8"/>
  <c r="I244" i="8"/>
  <c r="J244" i="8"/>
  <c r="L244" i="8"/>
  <c r="M244" i="8"/>
  <c r="I245" i="8"/>
  <c r="J245" i="8"/>
  <c r="L245" i="8"/>
  <c r="M245" i="8"/>
  <c r="I246" i="8"/>
  <c r="J246" i="8"/>
  <c r="L246" i="8"/>
  <c r="M246" i="8"/>
  <c r="I247" i="8"/>
  <c r="J247" i="8"/>
  <c r="L247" i="8"/>
  <c r="M247" i="8"/>
  <c r="I248" i="8"/>
  <c r="J248" i="8"/>
  <c r="L248" i="8"/>
  <c r="M248" i="8"/>
  <c r="I249" i="8"/>
  <c r="J249" i="8"/>
  <c r="L249" i="8"/>
  <c r="M249" i="8"/>
  <c r="I250" i="8"/>
  <c r="J250" i="8"/>
  <c r="L250" i="8"/>
  <c r="M250" i="8"/>
  <c r="I251" i="8"/>
  <c r="J251" i="8"/>
  <c r="L251" i="8"/>
  <c r="M251" i="8"/>
  <c r="I252" i="8"/>
  <c r="J252" i="8"/>
  <c r="L252" i="8"/>
  <c r="M252" i="8"/>
  <c r="I253" i="8"/>
  <c r="J253" i="8"/>
  <c r="L253" i="8"/>
  <c r="M253" i="8"/>
  <c r="I254" i="8"/>
  <c r="J254" i="8"/>
  <c r="L254" i="8"/>
  <c r="M254" i="8"/>
  <c r="I255" i="8"/>
  <c r="J255" i="8"/>
  <c r="L255" i="8"/>
  <c r="M255" i="8"/>
  <c r="I256" i="8"/>
  <c r="J256" i="8"/>
  <c r="L256" i="8"/>
  <c r="M256" i="8"/>
  <c r="I257" i="8"/>
  <c r="J257" i="8"/>
  <c r="L257" i="8"/>
  <c r="M257" i="8"/>
  <c r="I258" i="8"/>
  <c r="J258" i="8"/>
  <c r="L258" i="8"/>
  <c r="M258" i="8"/>
  <c r="I259" i="8"/>
  <c r="J259" i="8"/>
  <c r="L259" i="8"/>
  <c r="M259" i="8"/>
  <c r="I260" i="8"/>
  <c r="J260" i="8"/>
  <c r="L260" i="8"/>
  <c r="M260" i="8"/>
  <c r="I261" i="8"/>
  <c r="J261" i="8"/>
  <c r="L261" i="8"/>
  <c r="M261" i="8"/>
  <c r="I262" i="8"/>
  <c r="J262" i="8"/>
  <c r="L262" i="8"/>
  <c r="M262" i="8"/>
  <c r="I263" i="8"/>
  <c r="J263" i="8"/>
  <c r="L263" i="8"/>
  <c r="M263" i="8"/>
  <c r="I264" i="8"/>
  <c r="J264" i="8"/>
  <c r="L264" i="8"/>
  <c r="M264" i="8"/>
  <c r="I265" i="8"/>
  <c r="J265" i="8"/>
  <c r="L265" i="8"/>
  <c r="M265" i="8"/>
  <c r="I266" i="8"/>
  <c r="J266" i="8"/>
  <c r="L266" i="8"/>
  <c r="M266" i="8"/>
  <c r="I267" i="8"/>
  <c r="J267" i="8"/>
  <c r="L267" i="8"/>
  <c r="M267" i="8"/>
  <c r="I268" i="8"/>
  <c r="J268" i="8"/>
  <c r="L268" i="8"/>
  <c r="M268" i="8"/>
  <c r="I269" i="8"/>
  <c r="J269" i="8"/>
  <c r="L269" i="8"/>
  <c r="M269" i="8"/>
  <c r="I270" i="8"/>
  <c r="J270" i="8"/>
  <c r="L270" i="8"/>
  <c r="M270" i="8"/>
  <c r="I271" i="8"/>
  <c r="J271" i="8"/>
  <c r="L271" i="8"/>
  <c r="M271" i="8"/>
  <c r="I272" i="8"/>
  <c r="J272" i="8"/>
  <c r="L272" i="8"/>
  <c r="M272" i="8"/>
  <c r="I273" i="8"/>
  <c r="J273" i="8"/>
  <c r="L273" i="8"/>
  <c r="M273" i="8"/>
  <c r="I274" i="8"/>
  <c r="J274" i="8"/>
  <c r="L274" i="8"/>
  <c r="M274" i="8"/>
  <c r="I275" i="8"/>
  <c r="J275" i="8"/>
  <c r="L275" i="8"/>
  <c r="M275" i="8"/>
  <c r="I276" i="8"/>
  <c r="J276" i="8"/>
  <c r="L276" i="8"/>
  <c r="M276" i="8"/>
  <c r="I277" i="8"/>
  <c r="J277" i="8"/>
  <c r="L277" i="8"/>
  <c r="M277" i="8"/>
  <c r="I278" i="8"/>
  <c r="J278" i="8"/>
  <c r="L278" i="8"/>
  <c r="M278" i="8"/>
  <c r="I279" i="8"/>
  <c r="J279" i="8"/>
  <c r="L279" i="8"/>
  <c r="M279" i="8"/>
  <c r="I280" i="8"/>
  <c r="J280" i="8"/>
  <c r="L280" i="8"/>
  <c r="M280" i="8"/>
  <c r="I281" i="8"/>
  <c r="J281" i="8"/>
  <c r="L281" i="8"/>
  <c r="M281" i="8"/>
  <c r="I282" i="8"/>
  <c r="J282" i="8"/>
  <c r="L282" i="8"/>
  <c r="M282" i="8"/>
  <c r="I283" i="8"/>
  <c r="J283" i="8"/>
  <c r="L283" i="8"/>
  <c r="M283" i="8"/>
  <c r="I284" i="8"/>
  <c r="J284" i="8"/>
  <c r="L284" i="8"/>
  <c r="M284" i="8"/>
  <c r="I285" i="8"/>
  <c r="J285" i="8"/>
  <c r="L285" i="8"/>
  <c r="M285" i="8"/>
  <c r="I286" i="8"/>
  <c r="J286" i="8"/>
  <c r="L286" i="8"/>
  <c r="M286" i="8"/>
  <c r="L287" i="8"/>
  <c r="M287" i="8"/>
  <c r="L288" i="8"/>
  <c r="M288" i="8"/>
  <c r="L289" i="8"/>
  <c r="M289" i="8"/>
  <c r="L290" i="8"/>
  <c r="M290" i="8"/>
  <c r="L291" i="8"/>
  <c r="M291" i="8"/>
  <c r="L292" i="8"/>
  <c r="M292" i="8"/>
  <c r="L293" i="8"/>
  <c r="M293" i="8"/>
  <c r="L294" i="8"/>
  <c r="M294" i="8"/>
  <c r="L295" i="8"/>
  <c r="M295" i="8"/>
  <c r="L296" i="8"/>
  <c r="M296" i="8"/>
  <c r="L297" i="8"/>
  <c r="M297" i="8"/>
  <c r="L298" i="8"/>
  <c r="M298" i="8"/>
  <c r="L299" i="8"/>
  <c r="M299" i="8"/>
  <c r="L300" i="8"/>
  <c r="M300" i="8"/>
  <c r="L301" i="8"/>
  <c r="M301" i="8"/>
  <c r="L302" i="8"/>
  <c r="M302" i="8"/>
  <c r="L303" i="8"/>
  <c r="M303" i="8"/>
  <c r="L304" i="8"/>
  <c r="M304" i="8"/>
  <c r="L305" i="8"/>
  <c r="M305" i="8"/>
  <c r="L306" i="8"/>
  <c r="M306" i="8"/>
  <c r="L307" i="8"/>
  <c r="M307" i="8"/>
  <c r="L308" i="8"/>
  <c r="M308" i="8"/>
  <c r="L309" i="8"/>
  <c r="M309" i="8"/>
  <c r="L310" i="8"/>
  <c r="M310" i="8"/>
  <c r="L311" i="8"/>
  <c r="M311" i="8"/>
  <c r="L312" i="8"/>
  <c r="M312" i="8"/>
  <c r="L313" i="8"/>
  <c r="M313" i="8"/>
  <c r="L314" i="8"/>
  <c r="M314" i="8"/>
  <c r="L315" i="8"/>
  <c r="M315" i="8"/>
  <c r="L316" i="8"/>
  <c r="M316" i="8"/>
  <c r="L317" i="8"/>
  <c r="M317" i="8"/>
  <c r="L318" i="8"/>
  <c r="M318" i="8"/>
  <c r="L319" i="8"/>
  <c r="M319" i="8"/>
  <c r="L320" i="8"/>
  <c r="M320" i="8"/>
  <c r="L321" i="8"/>
  <c r="M321" i="8"/>
  <c r="L322" i="8"/>
  <c r="M322" i="8"/>
  <c r="L323" i="8"/>
  <c r="M323" i="8"/>
  <c r="L324" i="8"/>
  <c r="M324" i="8"/>
  <c r="L325" i="8"/>
  <c r="M325" i="8"/>
  <c r="L326" i="8"/>
  <c r="M326" i="8"/>
  <c r="L327" i="8"/>
  <c r="M327" i="8"/>
  <c r="L328" i="8"/>
  <c r="M328" i="8"/>
  <c r="L329" i="8"/>
  <c r="M329" i="8"/>
  <c r="L330" i="8"/>
  <c r="M330" i="8"/>
  <c r="L331" i="8"/>
  <c r="M331" i="8"/>
  <c r="L332" i="8"/>
  <c r="M332" i="8"/>
  <c r="L333" i="8"/>
  <c r="M333" i="8"/>
  <c r="L334" i="8"/>
  <c r="M334" i="8"/>
  <c r="L335" i="8"/>
  <c r="M335" i="8"/>
  <c r="L336" i="8"/>
  <c r="M336" i="8"/>
  <c r="L337" i="8"/>
  <c r="M337" i="8"/>
  <c r="L338" i="8"/>
  <c r="M338" i="8"/>
  <c r="L339" i="8"/>
  <c r="M339" i="8"/>
  <c r="L340" i="8"/>
  <c r="M340" i="8"/>
  <c r="L341" i="8"/>
  <c r="M341" i="8"/>
  <c r="L342" i="8"/>
  <c r="M342" i="8"/>
  <c r="L343" i="8"/>
  <c r="M343" i="8"/>
  <c r="L344" i="8"/>
  <c r="M344" i="8"/>
  <c r="L345" i="8"/>
  <c r="M345" i="8"/>
  <c r="L346" i="8"/>
  <c r="M346" i="8"/>
  <c r="L347" i="8"/>
  <c r="M347" i="8"/>
  <c r="L348" i="8"/>
  <c r="M348" i="8"/>
  <c r="L349" i="8"/>
  <c r="M349" i="8"/>
  <c r="L350" i="8"/>
  <c r="M350" i="8"/>
  <c r="L351" i="8"/>
  <c r="M351" i="8"/>
  <c r="L352" i="8"/>
  <c r="M352" i="8"/>
  <c r="L353" i="8"/>
  <c r="M353" i="8"/>
  <c r="L354" i="8"/>
  <c r="M354" i="8"/>
  <c r="L355" i="8"/>
  <c r="M355" i="8"/>
  <c r="L356" i="8"/>
  <c r="M356" i="8"/>
  <c r="L357" i="8"/>
  <c r="M357" i="8"/>
  <c r="L358" i="8"/>
  <c r="M358" i="8"/>
  <c r="L359" i="8"/>
  <c r="M359" i="8"/>
  <c r="L360" i="8"/>
  <c r="M360" i="8"/>
  <c r="L361" i="8"/>
  <c r="M361" i="8"/>
  <c r="L362" i="8"/>
  <c r="M362" i="8"/>
  <c r="L363" i="8"/>
  <c r="M363" i="8"/>
  <c r="L364" i="8"/>
  <c r="M364" i="8"/>
  <c r="L365" i="8"/>
  <c r="M365" i="8"/>
  <c r="L366" i="8"/>
  <c r="M366" i="8"/>
  <c r="L367" i="8"/>
  <c r="M367" i="8"/>
  <c r="L368" i="8"/>
  <c r="M368" i="8"/>
  <c r="L369" i="8"/>
  <c r="M369" i="8"/>
  <c r="L370" i="8"/>
  <c r="M370" i="8"/>
  <c r="L371" i="8"/>
  <c r="M371" i="8"/>
  <c r="L372" i="8"/>
  <c r="M372" i="8"/>
  <c r="L373" i="8"/>
  <c r="M373" i="8"/>
  <c r="L374" i="8"/>
  <c r="M374" i="8"/>
  <c r="L375" i="8"/>
  <c r="M375" i="8"/>
  <c r="L376" i="8"/>
  <c r="M376" i="8"/>
  <c r="L377" i="8"/>
  <c r="M377" i="8"/>
  <c r="L378" i="8"/>
  <c r="M378" i="8"/>
  <c r="L379" i="8"/>
  <c r="M379" i="8"/>
  <c r="L380" i="8"/>
  <c r="M380" i="8"/>
  <c r="L381" i="8"/>
  <c r="M381" i="8"/>
  <c r="L382" i="8"/>
  <c r="M382" i="8"/>
  <c r="L383" i="8"/>
  <c r="M383" i="8"/>
  <c r="L384" i="8"/>
  <c r="M384" i="8"/>
  <c r="L385" i="8"/>
  <c r="M385" i="8"/>
  <c r="L386" i="8"/>
  <c r="M386" i="8"/>
  <c r="L387" i="8"/>
  <c r="M387" i="8"/>
  <c r="L388" i="8"/>
  <c r="M388" i="8"/>
  <c r="L389" i="8"/>
  <c r="M389" i="8"/>
  <c r="L390" i="8"/>
  <c r="M390" i="8"/>
  <c r="L391" i="8"/>
  <c r="M391" i="8"/>
  <c r="L392" i="8"/>
  <c r="M392" i="8"/>
  <c r="L393" i="8"/>
  <c r="M393" i="8"/>
  <c r="L394" i="8"/>
  <c r="M394" i="8"/>
  <c r="L395" i="8"/>
  <c r="M395" i="8"/>
  <c r="L396" i="8"/>
  <c r="M396" i="8"/>
  <c r="L397" i="8"/>
  <c r="M397" i="8"/>
  <c r="L398" i="8"/>
  <c r="M398" i="8"/>
  <c r="L399" i="8"/>
  <c r="M399" i="8"/>
  <c r="L400" i="8"/>
  <c r="M400" i="8"/>
  <c r="L401" i="8"/>
  <c r="M401" i="8"/>
  <c r="L402" i="8"/>
  <c r="M402" i="8"/>
  <c r="L403" i="8"/>
  <c r="M403" i="8"/>
  <c r="L404" i="8"/>
  <c r="M404" i="8"/>
  <c r="L405" i="8"/>
  <c r="M405" i="8"/>
  <c r="L406" i="8"/>
  <c r="M406" i="8"/>
  <c r="L407" i="8"/>
  <c r="M407" i="8"/>
  <c r="L408" i="8"/>
  <c r="M408" i="8"/>
  <c r="L409" i="8"/>
  <c r="M409" i="8"/>
  <c r="L410" i="8"/>
  <c r="M410" i="8"/>
  <c r="L411" i="8"/>
  <c r="M411" i="8"/>
  <c r="L412" i="8"/>
  <c r="M412" i="8"/>
  <c r="L413" i="8"/>
  <c r="M413" i="8"/>
  <c r="L414" i="8"/>
  <c r="M414" i="8"/>
  <c r="L415" i="8"/>
  <c r="M415" i="8"/>
  <c r="L416" i="8"/>
  <c r="M416" i="8"/>
  <c r="L417" i="8"/>
  <c r="M417" i="8"/>
  <c r="L418" i="8"/>
  <c r="M418" i="8"/>
  <c r="L419" i="8"/>
  <c r="M419" i="8"/>
  <c r="L420" i="8"/>
  <c r="M420" i="8"/>
  <c r="L421" i="8"/>
  <c r="M421" i="8"/>
  <c r="L422" i="8"/>
  <c r="M422" i="8"/>
  <c r="L423" i="8"/>
  <c r="M423" i="8"/>
  <c r="L424" i="8"/>
  <c r="M424" i="8"/>
  <c r="L425" i="8"/>
  <c r="M425" i="8"/>
  <c r="L426" i="8"/>
  <c r="M426" i="8"/>
  <c r="L427" i="8"/>
  <c r="M427" i="8"/>
  <c r="L428" i="8"/>
  <c r="M428" i="8"/>
  <c r="L429" i="8"/>
  <c r="M429" i="8"/>
  <c r="L430" i="8"/>
  <c r="M430" i="8"/>
  <c r="L431" i="8"/>
  <c r="M431" i="8"/>
  <c r="L432" i="8"/>
  <c r="M432" i="8"/>
  <c r="L433" i="8"/>
  <c r="M433" i="8"/>
  <c r="L434" i="8"/>
  <c r="M434" i="8"/>
  <c r="L435" i="8"/>
  <c r="M435" i="8"/>
  <c r="L436" i="8"/>
  <c r="M436" i="8"/>
  <c r="L437" i="8"/>
  <c r="M437" i="8"/>
  <c r="L438" i="8"/>
  <c r="M438" i="8"/>
  <c r="L439" i="8"/>
  <c r="M439" i="8"/>
  <c r="L440" i="8"/>
  <c r="M440" i="8"/>
  <c r="L441" i="8"/>
  <c r="M441" i="8"/>
  <c r="L442" i="8"/>
  <c r="M442" i="8"/>
  <c r="L443" i="8"/>
  <c r="M443" i="8"/>
  <c r="L444" i="8"/>
  <c r="M444" i="8"/>
  <c r="L445" i="8"/>
  <c r="M445" i="8"/>
  <c r="L446" i="8"/>
  <c r="M446" i="8"/>
  <c r="L447" i="8"/>
  <c r="M447" i="8"/>
  <c r="L448" i="8"/>
  <c r="M448" i="8"/>
  <c r="L449" i="8"/>
  <c r="M449" i="8"/>
  <c r="L450" i="8"/>
  <c r="M450" i="8"/>
  <c r="L451" i="8"/>
  <c r="M451" i="8"/>
  <c r="L452" i="8"/>
  <c r="M452" i="8"/>
  <c r="L453" i="8"/>
  <c r="M453" i="8"/>
  <c r="L454" i="8"/>
  <c r="M454" i="8"/>
  <c r="L455" i="8"/>
  <c r="M455" i="8"/>
  <c r="L456" i="8"/>
  <c r="M456" i="8"/>
  <c r="L457" i="8"/>
  <c r="M457" i="8"/>
  <c r="L458" i="8"/>
  <c r="M458" i="8"/>
  <c r="L459" i="8"/>
  <c r="M459" i="8"/>
  <c r="L460" i="8"/>
  <c r="M460" i="8"/>
  <c r="L461" i="8"/>
  <c r="M461" i="8"/>
  <c r="L462" i="8"/>
  <c r="M462" i="8"/>
  <c r="L463" i="8"/>
  <c r="M463" i="8"/>
  <c r="L464" i="8"/>
  <c r="M464" i="8"/>
  <c r="L465" i="8"/>
  <c r="M465" i="8"/>
  <c r="L466" i="8"/>
  <c r="M466" i="8"/>
  <c r="L467" i="8"/>
  <c r="M467" i="8"/>
  <c r="L468" i="8"/>
  <c r="M468" i="8"/>
  <c r="L469" i="8"/>
  <c r="M469" i="8"/>
  <c r="L470" i="8"/>
  <c r="M470" i="8"/>
  <c r="L471" i="8"/>
  <c r="M471" i="8"/>
  <c r="L472" i="8"/>
  <c r="M472" i="8"/>
  <c r="L473" i="8"/>
  <c r="M473" i="8"/>
  <c r="L474" i="8"/>
  <c r="M474" i="8"/>
  <c r="L475" i="8"/>
  <c r="M475" i="8"/>
  <c r="L476" i="8"/>
  <c r="M476" i="8"/>
  <c r="L477" i="8"/>
  <c r="M477" i="8"/>
  <c r="L478" i="8"/>
  <c r="M478" i="8"/>
  <c r="L479" i="8"/>
  <c r="M479" i="8"/>
  <c r="L480" i="8"/>
  <c r="M480" i="8"/>
  <c r="L481" i="8"/>
  <c r="M481" i="8"/>
  <c r="L482" i="8"/>
  <c r="M482" i="8"/>
  <c r="L483" i="8"/>
  <c r="M483" i="8"/>
  <c r="L484" i="8"/>
  <c r="M484" i="8"/>
  <c r="L485" i="8"/>
  <c r="M485" i="8"/>
  <c r="L486" i="8"/>
  <c r="M486" i="8"/>
  <c r="L487" i="8"/>
  <c r="M487" i="8"/>
  <c r="L488" i="8"/>
  <c r="M488" i="8"/>
  <c r="L489" i="8"/>
  <c r="M489" i="8"/>
  <c r="L490" i="8"/>
  <c r="M490" i="8"/>
  <c r="L491" i="8"/>
  <c r="M491" i="8"/>
  <c r="L492" i="8"/>
  <c r="M492" i="8"/>
  <c r="L493" i="8"/>
  <c r="M493" i="8"/>
  <c r="L494" i="8"/>
  <c r="M494" i="8"/>
  <c r="L495" i="8"/>
  <c r="M495" i="8"/>
  <c r="L496" i="8"/>
  <c r="M496" i="8"/>
  <c r="L497" i="8"/>
  <c r="M497" i="8"/>
  <c r="L498" i="8"/>
  <c r="M498" i="8"/>
  <c r="L499" i="8"/>
  <c r="M499" i="8"/>
  <c r="L500" i="8"/>
  <c r="M500" i="8"/>
  <c r="L501" i="8"/>
  <c r="M501" i="8"/>
  <c r="L502" i="8"/>
  <c r="M502" i="8"/>
  <c r="L503" i="8"/>
  <c r="M503" i="8"/>
  <c r="L504" i="8"/>
  <c r="M504" i="8"/>
  <c r="L505" i="8"/>
  <c r="M505" i="8"/>
  <c r="L506" i="8"/>
  <c r="M506" i="8"/>
  <c r="L507" i="8"/>
  <c r="M507" i="8"/>
  <c r="L508" i="8"/>
  <c r="M508" i="8"/>
  <c r="L509" i="8"/>
  <c r="M509" i="8"/>
  <c r="L510" i="8"/>
  <c r="M510" i="8"/>
  <c r="L511" i="8"/>
  <c r="M511" i="8"/>
  <c r="L512" i="8"/>
  <c r="M512" i="8"/>
  <c r="L513" i="8"/>
  <c r="M513" i="8"/>
  <c r="L514" i="8"/>
  <c r="M514" i="8"/>
  <c r="L515" i="8"/>
  <c r="M515" i="8"/>
  <c r="L516" i="8"/>
  <c r="M516" i="8"/>
  <c r="L517" i="8"/>
  <c r="M517" i="8"/>
  <c r="L518" i="8"/>
  <c r="M518" i="8"/>
  <c r="L519" i="8"/>
  <c r="M519" i="8"/>
  <c r="L520" i="8"/>
  <c r="M520" i="8"/>
  <c r="L521" i="8"/>
  <c r="M521" i="8"/>
  <c r="L522" i="8"/>
  <c r="M522" i="8"/>
  <c r="L523" i="8"/>
  <c r="M523" i="8"/>
  <c r="L524" i="8"/>
  <c r="M524" i="8"/>
  <c r="L525" i="8"/>
  <c r="M525" i="8"/>
  <c r="L526" i="8"/>
  <c r="M526" i="8"/>
  <c r="L527" i="8"/>
  <c r="M527" i="8"/>
  <c r="L528" i="8"/>
  <c r="M528" i="8"/>
  <c r="L529" i="8"/>
  <c r="M529" i="8"/>
  <c r="L530" i="8"/>
  <c r="M530" i="8"/>
  <c r="L531" i="8"/>
  <c r="M531" i="8"/>
  <c r="L532" i="8"/>
  <c r="M532" i="8"/>
  <c r="L533" i="8"/>
  <c r="M533" i="8"/>
  <c r="L534" i="8"/>
  <c r="M534" i="8"/>
  <c r="L535" i="8"/>
  <c r="M535" i="8"/>
  <c r="L536" i="8"/>
  <c r="M536" i="8"/>
  <c r="L537" i="8"/>
  <c r="M537" i="8"/>
  <c r="L538" i="8"/>
  <c r="M538" i="8"/>
  <c r="L539" i="8"/>
  <c r="M539" i="8"/>
  <c r="L540" i="8"/>
  <c r="M540" i="8"/>
  <c r="L541" i="8"/>
  <c r="M541" i="8"/>
  <c r="L542" i="8"/>
  <c r="M542" i="8"/>
  <c r="L543" i="8"/>
  <c r="M543" i="8"/>
  <c r="L544" i="8"/>
  <c r="M544" i="8"/>
  <c r="L545" i="8"/>
  <c r="M545" i="8"/>
  <c r="L546" i="8"/>
  <c r="M546" i="8"/>
  <c r="L547" i="8"/>
  <c r="M547" i="8"/>
  <c r="L548" i="8"/>
  <c r="M548" i="8"/>
  <c r="L549" i="8"/>
  <c r="M549" i="8"/>
  <c r="L550" i="8"/>
  <c r="M550" i="8"/>
  <c r="L551" i="8"/>
  <c r="M551" i="8"/>
  <c r="L552" i="8"/>
  <c r="M552" i="8"/>
  <c r="L553" i="8"/>
  <c r="M553" i="8"/>
  <c r="L554" i="8"/>
  <c r="M554" i="8"/>
  <c r="L555" i="8"/>
  <c r="M555" i="8"/>
  <c r="L556" i="8"/>
  <c r="M556" i="8"/>
  <c r="L557" i="8"/>
  <c r="M557" i="8"/>
  <c r="L558" i="8"/>
  <c r="M558" i="8"/>
  <c r="L559" i="8"/>
  <c r="M559" i="8"/>
  <c r="L560" i="8"/>
  <c r="M560" i="8"/>
  <c r="L561" i="8"/>
  <c r="M561" i="8"/>
  <c r="L562" i="8"/>
  <c r="M562" i="8"/>
  <c r="L563" i="8"/>
  <c r="M563" i="8"/>
  <c r="L564" i="8"/>
  <c r="M564" i="8"/>
  <c r="B3" i="3"/>
  <c r="B4" i="3"/>
  <c r="B5" i="3"/>
  <c r="C15" i="3"/>
  <c r="C3" i="5"/>
  <c r="G3" i="5"/>
  <c r="C4" i="5"/>
  <c r="G4" i="5"/>
  <c r="C5" i="5"/>
  <c r="C6" i="5"/>
  <c r="C10" i="5"/>
  <c r="C11" i="5"/>
  <c r="G17" i="5"/>
  <c r="G18" i="5"/>
  <c r="G19" i="5"/>
  <c r="G20" i="5"/>
  <c r="G21" i="5"/>
  <c r="G22" i="5"/>
  <c r="G23" i="5"/>
  <c r="G24" i="5"/>
  <c r="G25" i="5"/>
  <c r="G26" i="5"/>
  <c r="G27" i="5"/>
  <c r="G28" i="5"/>
  <c r="G29" i="5"/>
  <c r="G30" i="5"/>
  <c r="G31" i="5"/>
  <c r="G32" i="5"/>
  <c r="J37" i="5"/>
  <c r="C20" i="11"/>
  <c r="C18" i="10"/>
  <c r="C14" i="5"/>
  <c r="C13" i="5"/>
  <c r="A1" i="10"/>
  <c r="A1" i="11" l="1"/>
  <c r="J42" i="5"/>
  <c r="B2" i="4"/>
  <c r="J40" i="5" s="1"/>
  <c r="B3" i="4"/>
  <c r="C39" i="5" l="1"/>
  <c r="J11" i="5"/>
  <c r="J41" i="5"/>
  <c r="N41" i="5"/>
  <c r="N46" i="5" s="1"/>
  <c r="L40" i="5"/>
  <c r="D39" i="5" s="1"/>
  <c r="L45" i="5"/>
  <c r="N45" i="5"/>
  <c r="P45" i="5"/>
  <c r="J45" i="5"/>
  <c r="P40" i="5"/>
  <c r="F39" i="5" s="1"/>
  <c r="N40" i="5"/>
  <c r="E39" i="5" s="1"/>
  <c r="I39" i="5"/>
  <c r="I44" i="5"/>
  <c r="L41" i="5"/>
  <c r="L46" i="5" s="1"/>
  <c r="D44" i="5" s="1"/>
  <c r="P41" i="5"/>
  <c r="P46" i="5" s="1"/>
  <c r="C6" i="4"/>
  <c r="G25" i="4"/>
  <c r="B76" i="5" s="1"/>
  <c r="H38" i="4"/>
  <c r="C44" i="4"/>
  <c r="I50" i="4"/>
  <c r="A57" i="4"/>
  <c r="J57" i="4" s="1"/>
  <c r="A59" i="4"/>
  <c r="J59" i="4" s="1"/>
  <c r="A66" i="4"/>
  <c r="G67" i="4"/>
  <c r="C71" i="4"/>
  <c r="D72" i="4"/>
  <c r="E73" i="4"/>
  <c r="H74" i="4"/>
  <c r="A76" i="4"/>
  <c r="C77" i="4"/>
  <c r="E78" i="4"/>
  <c r="H79" i="4"/>
  <c r="I80" i="4"/>
  <c r="C82" i="4"/>
  <c r="E83" i="4"/>
  <c r="G84" i="4"/>
  <c r="H85" i="4"/>
  <c r="C87" i="4"/>
  <c r="D88" i="4"/>
  <c r="E89" i="4"/>
  <c r="H90" i="4"/>
  <c r="A92" i="4"/>
  <c r="C93" i="4"/>
  <c r="E94" i="4"/>
  <c r="H30" i="4"/>
  <c r="A40" i="4"/>
  <c r="G45" i="4"/>
  <c r="B96" i="5" s="1"/>
  <c r="A53" i="4"/>
  <c r="J53" i="4" s="1"/>
  <c r="A55" i="4"/>
  <c r="J55" i="4" s="1"/>
  <c r="A62" i="4"/>
  <c r="G69" i="4"/>
  <c r="E71" i="4"/>
  <c r="G72" i="4"/>
  <c r="H73" i="4"/>
  <c r="C75" i="4"/>
  <c r="D76" i="4"/>
  <c r="E77" i="4"/>
  <c r="H78" i="4"/>
  <c r="A80" i="4"/>
  <c r="C81" i="4"/>
  <c r="E82" i="4"/>
  <c r="H83" i="4"/>
  <c r="I84" i="4"/>
  <c r="C86" i="4"/>
  <c r="E87" i="4"/>
  <c r="G88" i="4"/>
  <c r="H89" i="4"/>
  <c r="C91" i="4"/>
  <c r="D92" i="4"/>
  <c r="E93" i="4"/>
  <c r="H94" i="4"/>
  <c r="G3" i="4"/>
  <c r="B54" i="5" s="1"/>
  <c r="E19" i="4"/>
  <c r="I70" i="5" s="1"/>
  <c r="H33" i="4"/>
  <c r="E41" i="4"/>
  <c r="I92" i="5" s="1"/>
  <c r="H46" i="4"/>
  <c r="A58" i="4"/>
  <c r="A65" i="4"/>
  <c r="J65" i="4" s="1"/>
  <c r="A67" i="4"/>
  <c r="J67" i="4" s="1"/>
  <c r="E68" i="4"/>
  <c r="D70" i="4"/>
  <c r="H71" i="4"/>
  <c r="I72" i="4"/>
  <c r="C74" i="4"/>
  <c r="E75" i="4"/>
  <c r="G76" i="4"/>
  <c r="H77" i="4"/>
  <c r="C79" i="4"/>
  <c r="D80" i="4"/>
  <c r="E81" i="4"/>
  <c r="H82" i="4"/>
  <c r="A84" i="4"/>
  <c r="C85" i="4"/>
  <c r="E86" i="4"/>
  <c r="H87" i="4"/>
  <c r="I88" i="4"/>
  <c r="C90" i="4"/>
  <c r="E91" i="4"/>
  <c r="G92" i="4"/>
  <c r="H93" i="4"/>
  <c r="G7" i="4"/>
  <c r="B58" i="5" s="1"/>
  <c r="D14" i="4"/>
  <c r="A65" i="5" s="1"/>
  <c r="G22" i="4"/>
  <c r="B73" i="5" s="1"/>
  <c r="D36" i="4"/>
  <c r="A87" i="5" s="1"/>
  <c r="H42" i="4"/>
  <c r="E49" i="4"/>
  <c r="I100" i="5" s="1"/>
  <c r="A54" i="4"/>
  <c r="A61" i="4"/>
  <c r="J61" i="4" s="1"/>
  <c r="A63" i="4"/>
  <c r="J63" i="4" s="1"/>
  <c r="A69" i="4"/>
  <c r="J69" i="4" s="1"/>
  <c r="G70" i="4"/>
  <c r="A72" i="4"/>
  <c r="C73" i="4"/>
  <c r="E74" i="4"/>
  <c r="H75" i="4"/>
  <c r="I76" i="4"/>
  <c r="C78" i="4"/>
  <c r="E79" i="4"/>
  <c r="G80" i="4"/>
  <c r="H81" i="4"/>
  <c r="C83" i="4"/>
  <c r="D84" i="4"/>
  <c r="E85" i="4"/>
  <c r="H86" i="4"/>
  <c r="A88" i="4"/>
  <c r="C89" i="4"/>
  <c r="E90" i="4"/>
  <c r="H91" i="4"/>
  <c r="I92" i="4"/>
  <c r="C94" i="4"/>
  <c r="E95" i="4"/>
  <c r="A93" i="4"/>
  <c r="J93" i="4" s="1"/>
  <c r="A91" i="4"/>
  <c r="J91" i="4" s="1"/>
  <c r="G89" i="4"/>
  <c r="G87" i="4"/>
  <c r="A86" i="4"/>
  <c r="E84" i="4"/>
  <c r="G82" i="4"/>
  <c r="A77" i="4"/>
  <c r="J77" i="4" s="1"/>
  <c r="A75" i="4"/>
  <c r="J75" i="4" s="1"/>
  <c r="G73" i="4"/>
  <c r="G71" i="4"/>
  <c r="I69" i="4"/>
  <c r="E47" i="4"/>
  <c r="I98" i="5" s="1"/>
  <c r="G1" i="4"/>
  <c r="B52" i="5" s="1"/>
  <c r="E5" i="4"/>
  <c r="I56" i="5" s="1"/>
  <c r="G10" i="4"/>
  <c r="B61" i="5" s="1"/>
  <c r="A16" i="4"/>
  <c r="E29" i="4"/>
  <c r="I80" i="5" s="1"/>
  <c r="A38" i="4"/>
  <c r="C42" i="4"/>
  <c r="C46" i="4"/>
  <c r="I48" i="4"/>
  <c r="C53" i="4"/>
  <c r="C55" i="4"/>
  <c r="G90" i="4"/>
  <c r="E88" i="4"/>
  <c r="G85" i="4"/>
  <c r="A83" i="4"/>
  <c r="J83" i="4" s="1"/>
  <c r="A81" i="4"/>
  <c r="J81" i="4" s="1"/>
  <c r="G78" i="4"/>
  <c r="E76" i="4"/>
  <c r="A74" i="4"/>
  <c r="A71" i="4"/>
  <c r="J71" i="4" s="1"/>
  <c r="I67" i="4"/>
  <c r="G62" i="4"/>
  <c r="B113" i="5" s="1"/>
  <c r="E56" i="4"/>
  <c r="I107" i="5" s="1"/>
  <c r="G39" i="4"/>
  <c r="B90" i="5" s="1"/>
  <c r="E2" i="4"/>
  <c r="I53" i="5" s="1"/>
  <c r="C9" i="4"/>
  <c r="E17" i="4"/>
  <c r="I68" i="5" s="1"/>
  <c r="C28" i="4"/>
  <c r="G35" i="4"/>
  <c r="B86" i="5" s="1"/>
  <c r="H39" i="4"/>
  <c r="A45" i="4"/>
  <c r="J45" i="4" s="1"/>
  <c r="D50" i="4"/>
  <c r="A101" i="5" s="1"/>
  <c r="A52" i="4"/>
  <c r="C54" i="4"/>
  <c r="G56" i="4"/>
  <c r="B107" i="5" s="1"/>
  <c r="H58" i="4"/>
  <c r="G60" i="4"/>
  <c r="B111" i="5" s="1"/>
  <c r="C62" i="4"/>
  <c r="A64" i="4"/>
  <c r="H65" i="4"/>
  <c r="H67" i="4"/>
  <c r="H69" i="4"/>
  <c r="A8" i="4"/>
  <c r="H8" i="4" s="1"/>
  <c r="A15" i="4"/>
  <c r="J15" i="4" s="1"/>
  <c r="A26" i="4"/>
  <c r="A30" i="4"/>
  <c r="A33" i="4"/>
  <c r="J33" i="4" s="1"/>
  <c r="I35" i="4"/>
  <c r="A39" i="4"/>
  <c r="J39" i="4" s="1"/>
  <c r="A41" i="4"/>
  <c r="J41" i="4" s="1"/>
  <c r="D48" i="4"/>
  <c r="A99" i="5" s="1"/>
  <c r="I49" i="4"/>
  <c r="H51" i="4"/>
  <c r="I54" i="4"/>
  <c r="C56" i="4"/>
  <c r="I57" i="4"/>
  <c r="D59" i="4"/>
  <c r="A110" i="5" s="1"/>
  <c r="H60" i="4"/>
  <c r="D62" i="4"/>
  <c r="A113" i="5" s="1"/>
  <c r="H64" i="4"/>
  <c r="D66" i="4"/>
  <c r="A117" i="5" s="1"/>
  <c r="C1" i="4"/>
  <c r="D7" i="4"/>
  <c r="A58" i="5" s="1"/>
  <c r="D11" i="4"/>
  <c r="A62" i="5" s="1"/>
  <c r="C14" i="4"/>
  <c r="D19" i="4"/>
  <c r="A70" i="5" s="1"/>
  <c r="D26" i="4"/>
  <c r="A77" i="5" s="1"/>
  <c r="I28" i="4"/>
  <c r="C33" i="4"/>
  <c r="H37" i="4"/>
  <c r="G93" i="4"/>
  <c r="G86" i="4"/>
  <c r="G83" i="4"/>
  <c r="G81" i="4"/>
  <c r="A79" i="4"/>
  <c r="J79" i="4" s="1"/>
  <c r="G74" i="4"/>
  <c r="E72" i="4"/>
  <c r="H68" i="4"/>
  <c r="G58" i="4"/>
  <c r="B109" i="5" s="1"/>
  <c r="E52" i="4"/>
  <c r="I103" i="5" s="1"/>
  <c r="I44" i="4"/>
  <c r="D29" i="4"/>
  <c r="A80" i="5" s="1"/>
  <c r="D21" i="4"/>
  <c r="A72" i="5" s="1"/>
  <c r="H25" i="4"/>
  <c r="G32" i="4"/>
  <c r="B83" i="5" s="1"/>
  <c r="I38" i="4"/>
  <c r="G41" i="4"/>
  <c r="B92" i="5" s="1"/>
  <c r="D44" i="4"/>
  <c r="A95" i="5" s="1"/>
  <c r="G47" i="4"/>
  <c r="B98" i="5" s="1"/>
  <c r="G51" i="4"/>
  <c r="B102" i="5" s="1"/>
  <c r="H53" i="4"/>
  <c r="A56" i="4"/>
  <c r="C58" i="4"/>
  <c r="A60" i="4"/>
  <c r="H61" i="4"/>
  <c r="H63" i="4"/>
  <c r="C65" i="4"/>
  <c r="C67" i="4"/>
  <c r="C69" i="4"/>
  <c r="A3" i="4"/>
  <c r="J3" i="4" s="1"/>
  <c r="I3" i="4" s="1"/>
  <c r="A11" i="4"/>
  <c r="J11" i="4" s="1"/>
  <c r="I11" i="4" s="1"/>
  <c r="G17" i="4"/>
  <c r="B68" i="5" s="1"/>
  <c r="H28" i="4"/>
  <c r="C38" i="4"/>
  <c r="D42" i="4"/>
  <c r="A93" i="5" s="1"/>
  <c r="G44" i="4"/>
  <c r="B95" i="5" s="1"/>
  <c r="E46" i="4"/>
  <c r="I97" i="5" s="1"/>
  <c r="H47" i="4"/>
  <c r="C51" i="4"/>
  <c r="D53" i="4"/>
  <c r="A104" i="5" s="1"/>
  <c r="I55" i="4"/>
  <c r="I58" i="4"/>
  <c r="C60" i="4"/>
  <c r="I61" i="4"/>
  <c r="D63" i="4"/>
  <c r="A114" i="5" s="1"/>
  <c r="C64" i="4"/>
  <c r="I65" i="4"/>
  <c r="I66" i="4"/>
  <c r="A6" i="4"/>
  <c r="H6" i="4" s="1"/>
  <c r="H16" i="4"/>
  <c r="D22" i="4"/>
  <c r="A73" i="5" s="1"/>
  <c r="I31" i="4"/>
  <c r="A94" i="4"/>
  <c r="A89" i="4"/>
  <c r="J89" i="4" s="1"/>
  <c r="G79" i="4"/>
  <c r="E70" i="4"/>
  <c r="C13" i="4"/>
  <c r="C24" i="4"/>
  <c r="I36" i="4"/>
  <c r="H43" i="4"/>
  <c r="G49" i="4"/>
  <c r="B100" i="5" s="1"/>
  <c r="H57" i="4"/>
  <c r="C61" i="4"/>
  <c r="G68" i="4"/>
  <c r="C4" i="4"/>
  <c r="E20" i="4"/>
  <c r="I71" i="5" s="1"/>
  <c r="D34" i="4"/>
  <c r="A85" i="5" s="1"/>
  <c r="E40" i="4"/>
  <c r="I91" i="5" s="1"/>
  <c r="I43" i="4"/>
  <c r="D54" i="4"/>
  <c r="A105" i="5" s="1"/>
  <c r="D57" i="4"/>
  <c r="A108" i="5" s="1"/>
  <c r="I59" i="4"/>
  <c r="I62" i="4"/>
  <c r="E12" i="4"/>
  <c r="I63" i="5" s="1"/>
  <c r="G27" i="4"/>
  <c r="B78" i="5" s="1"/>
  <c r="D39" i="4"/>
  <c r="A90" i="5" s="1"/>
  <c r="E42" i="4"/>
  <c r="I93" i="5" s="1"/>
  <c r="A44" i="4"/>
  <c r="G46" i="4"/>
  <c r="B97" i="5" s="1"/>
  <c r="D51" i="4"/>
  <c r="A102" i="5" s="1"/>
  <c r="E54" i="4"/>
  <c r="I105" i="5" s="1"/>
  <c r="D56" i="4"/>
  <c r="A107" i="5" s="1"/>
  <c r="E61" i="4"/>
  <c r="I112" i="5" s="1"/>
  <c r="E63" i="4"/>
  <c r="I114" i="5" s="1"/>
  <c r="I64" i="4"/>
  <c r="E69" i="4"/>
  <c r="D93" i="4"/>
  <c r="D91" i="4"/>
  <c r="D89" i="4"/>
  <c r="D87" i="4"/>
  <c r="D85" i="4"/>
  <c r="D83" i="4"/>
  <c r="D81" i="4"/>
  <c r="D79" i="4"/>
  <c r="D77" i="4"/>
  <c r="D75" i="4"/>
  <c r="D73" i="4"/>
  <c r="D71" i="4"/>
  <c r="C68" i="4"/>
  <c r="G63" i="4"/>
  <c r="B114" i="5" s="1"/>
  <c r="G59" i="4"/>
  <c r="B110" i="5" s="1"/>
  <c r="G55" i="4"/>
  <c r="B106" i="5" s="1"/>
  <c r="E51" i="4"/>
  <c r="I102" i="5" s="1"/>
  <c r="A46" i="4"/>
  <c r="I37" i="4"/>
  <c r="C21" i="4"/>
  <c r="H48" i="4"/>
  <c r="G94" i="4"/>
  <c r="A90" i="4"/>
  <c r="A85" i="4"/>
  <c r="J85" i="4" s="1"/>
  <c r="E80" i="4"/>
  <c r="G75" i="4"/>
  <c r="E60" i="4"/>
  <c r="I111" i="5" s="1"/>
  <c r="C50" i="4"/>
  <c r="A18" i="4"/>
  <c r="A23" i="4"/>
  <c r="J23" i="4" s="1"/>
  <c r="I23" i="4" s="1"/>
  <c r="I42" i="4"/>
  <c r="A48" i="4"/>
  <c r="G52" i="4"/>
  <c r="B103" i="5" s="1"/>
  <c r="C57" i="4"/>
  <c r="G64" i="4"/>
  <c r="B115" i="5" s="1"/>
  <c r="A68" i="4"/>
  <c r="D12" i="4"/>
  <c r="A63" i="5" s="1"/>
  <c r="E27" i="4"/>
  <c r="I78" i="5" s="1"/>
  <c r="C43" i="4"/>
  <c r="A47" i="4"/>
  <c r="J47" i="4" s="1"/>
  <c r="E50" i="4"/>
  <c r="I101" i="5" s="1"/>
  <c r="I53" i="4"/>
  <c r="H56" i="4"/>
  <c r="D65" i="4"/>
  <c r="A116" i="5" s="1"/>
  <c r="D4" i="4"/>
  <c r="A55" i="5" s="1"/>
  <c r="E34" i="4"/>
  <c r="I85" i="5" s="1"/>
  <c r="D41" i="4"/>
  <c r="A92" i="5" s="1"/>
  <c r="E48" i="4"/>
  <c r="I99" i="5" s="1"/>
  <c r="H50" i="4"/>
  <c r="D52" i="4"/>
  <c r="A103" i="5" s="1"/>
  <c r="E57" i="4"/>
  <c r="I108" i="5" s="1"/>
  <c r="E59" i="4"/>
  <c r="I110" i="5" s="1"/>
  <c r="I60" i="4"/>
  <c r="E66" i="4"/>
  <c r="I117" i="5" s="1"/>
  <c r="I68" i="4"/>
  <c r="I93" i="4"/>
  <c r="I91" i="4"/>
  <c r="I89" i="4"/>
  <c r="I87" i="4"/>
  <c r="I85" i="4"/>
  <c r="I83" i="4"/>
  <c r="I81" i="4"/>
  <c r="I79" i="4"/>
  <c r="I77" i="4"/>
  <c r="I75" i="4"/>
  <c r="I73" i="4"/>
  <c r="I71" i="4"/>
  <c r="D69" i="4"/>
  <c r="I40" i="4"/>
  <c r="I26" i="4"/>
  <c r="G50" i="4"/>
  <c r="B101" i="5" s="1"/>
  <c r="C49" i="4"/>
  <c r="D47" i="4"/>
  <c r="A98" i="5" s="1"/>
  <c r="H41" i="4"/>
  <c r="I39" i="4"/>
  <c r="D37" i="4"/>
  <c r="A88" i="5" s="1"/>
  <c r="C29" i="4"/>
  <c r="D20" i="4"/>
  <c r="A71" i="5" s="1"/>
  <c r="G16" i="4"/>
  <c r="B67" i="5" s="1"/>
  <c r="D10" i="4"/>
  <c r="A61" i="5" s="1"/>
  <c r="C7" i="4"/>
  <c r="A32" i="4"/>
  <c r="C30" i="4"/>
  <c r="I27" i="4"/>
  <c r="A22" i="4"/>
  <c r="C20" i="4"/>
  <c r="E16" i="4"/>
  <c r="I67" i="5" s="1"/>
  <c r="G14" i="4"/>
  <c r="B65" i="5" s="1"/>
  <c r="A10" i="4"/>
  <c r="H10" i="4" s="1"/>
  <c r="D2" i="4"/>
  <c r="A53" i="5" s="1"/>
  <c r="A4" i="4"/>
  <c r="H4" i="4" s="1"/>
  <c r="A5" i="4"/>
  <c r="J5" i="4" s="1"/>
  <c r="D9" i="4"/>
  <c r="A60" i="5" s="1"/>
  <c r="G12" i="4"/>
  <c r="B63" i="5" s="1"/>
  <c r="G13" i="4"/>
  <c r="B64" i="5" s="1"/>
  <c r="A21" i="4"/>
  <c r="J21" i="4" s="1"/>
  <c r="I21" i="4" s="1"/>
  <c r="E22" i="4"/>
  <c r="I73" i="5" s="1"/>
  <c r="D25" i="4"/>
  <c r="A76" i="5" s="1"/>
  <c r="H26" i="4"/>
  <c r="G28" i="4"/>
  <c r="B79" i="5" s="1"/>
  <c r="G29" i="4"/>
  <c r="B80" i="5" s="1"/>
  <c r="E31" i="4"/>
  <c r="I82" i="5" s="1"/>
  <c r="I33" i="4"/>
  <c r="H35" i="4"/>
  <c r="A37" i="4"/>
  <c r="J37" i="4" s="1"/>
  <c r="E38" i="4"/>
  <c r="I89" i="5" s="1"/>
  <c r="A87" i="4"/>
  <c r="J87" i="4" s="1"/>
  <c r="A78" i="4"/>
  <c r="G66" i="4"/>
  <c r="B117" i="5" s="1"/>
  <c r="A35" i="4"/>
  <c r="J35" i="4" s="1"/>
  <c r="D40" i="4"/>
  <c r="A91" i="5" s="1"/>
  <c r="A51" i="4"/>
  <c r="J51" i="4" s="1"/>
  <c r="C59" i="4"/>
  <c r="C66" i="4"/>
  <c r="E9" i="4"/>
  <c r="I60" i="5" s="1"/>
  <c r="C23" i="4"/>
  <c r="E37" i="4"/>
  <c r="I88" i="5" s="1"/>
  <c r="C45" i="4"/>
  <c r="C52" i="4"/>
  <c r="D58" i="4"/>
  <c r="A109" i="5" s="1"/>
  <c r="H23" i="4"/>
  <c r="C36" i="4"/>
  <c r="E58" i="4"/>
  <c r="I109" i="5" s="1"/>
  <c r="E65" i="4"/>
  <c r="I116" i="5" s="1"/>
  <c r="I94" i="4"/>
  <c r="I90" i="4"/>
  <c r="I86" i="4"/>
  <c r="I82" i="4"/>
  <c r="I78" i="4"/>
  <c r="I74" i="4"/>
  <c r="I70" i="4"/>
  <c r="E43" i="4"/>
  <c r="I94" i="5" s="1"/>
  <c r="H15" i="4"/>
  <c r="A50" i="4"/>
  <c r="A43" i="4"/>
  <c r="J43" i="4" s="1"/>
  <c r="C41" i="4"/>
  <c r="G38" i="4"/>
  <c r="B89" i="5" s="1"/>
  <c r="E35" i="4"/>
  <c r="I86" i="5" s="1"/>
  <c r="C32" i="4"/>
  <c r="D27" i="4"/>
  <c r="A78" i="5" s="1"/>
  <c r="H24" i="4"/>
  <c r="C22" i="4"/>
  <c r="A19" i="4"/>
  <c r="J19" i="4" s="1"/>
  <c r="E13" i="4"/>
  <c r="I64" i="5" s="1"/>
  <c r="E8" i="4"/>
  <c r="I59" i="5" s="1"/>
  <c r="C2" i="4"/>
  <c r="D35" i="4"/>
  <c r="A86" i="5" s="1"/>
  <c r="I30" i="4"/>
  <c r="A27" i="4"/>
  <c r="J27" i="4" s="1"/>
  <c r="C25" i="4"/>
  <c r="H22" i="4"/>
  <c r="G19" i="4"/>
  <c r="B70" i="5" s="1"/>
  <c r="A17" i="4"/>
  <c r="J17" i="4" s="1"/>
  <c r="I17" i="4" s="1"/>
  <c r="C15" i="4"/>
  <c r="E11" i="4"/>
  <c r="I62" i="5" s="1"/>
  <c r="D6" i="4"/>
  <c r="A57" i="5" s="1"/>
  <c r="D3" i="4"/>
  <c r="A54" i="5" s="1"/>
  <c r="E1" i="4"/>
  <c r="I52" i="5" s="1"/>
  <c r="H3" i="4"/>
  <c r="C11" i="4"/>
  <c r="A13" i="4"/>
  <c r="J13" i="4" s="1"/>
  <c r="I13" i="4" s="1"/>
  <c r="H18" i="4"/>
  <c r="C26" i="4"/>
  <c r="E30" i="4"/>
  <c r="I81" i="5" s="1"/>
  <c r="D32" i="4"/>
  <c r="A83" i="5" s="1"/>
  <c r="C34" i="4"/>
  <c r="G36" i="4"/>
  <c r="B87" i="5" s="1"/>
  <c r="A2" i="4"/>
  <c r="H2" i="4" s="1"/>
  <c r="G91" i="4"/>
  <c r="A82" i="4"/>
  <c r="G54" i="4"/>
  <c r="B105" i="5" s="1"/>
  <c r="C31" i="4"/>
  <c r="H45" i="4"/>
  <c r="H55" i="4"/>
  <c r="C63" i="4"/>
  <c r="H70" i="4"/>
  <c r="C16" i="4"/>
  <c r="D31" i="4"/>
  <c r="A82" i="5" s="1"/>
  <c r="I41" i="4"/>
  <c r="A49" i="4"/>
  <c r="J49" i="4" s="1"/>
  <c r="D45" i="4"/>
  <c r="A96" i="5" s="1"/>
  <c r="E53" i="4"/>
  <c r="I104" i="5" s="1"/>
  <c r="I56" i="4"/>
  <c r="D64" i="4"/>
  <c r="A115" i="5" s="1"/>
  <c r="D68" i="4"/>
  <c r="C92" i="4"/>
  <c r="C88" i="4"/>
  <c r="C84" i="4"/>
  <c r="C80" i="4"/>
  <c r="C76" i="4"/>
  <c r="C72" i="4"/>
  <c r="G65" i="4"/>
  <c r="B116" i="5" s="1"/>
  <c r="G57" i="4"/>
  <c r="B108" i="5" s="1"/>
  <c r="G48" i="4"/>
  <c r="B99" i="5" s="1"/>
  <c r="I47" i="4"/>
  <c r="E45" i="4"/>
  <c r="I96" i="5" s="1"/>
  <c r="A42" i="4"/>
  <c r="C39" i="4"/>
  <c r="H36" i="4"/>
  <c r="G33" i="4"/>
  <c r="B84" i="5" s="1"/>
  <c r="D30" i="4"/>
  <c r="A81" i="5" s="1"/>
  <c r="E25" i="4"/>
  <c r="I76" i="5" s="1"/>
  <c r="I19" i="4"/>
  <c r="C17" i="4"/>
  <c r="A14" i="4"/>
  <c r="H14" i="4" s="1"/>
  <c r="G11" i="4"/>
  <c r="B62" i="5" s="1"/>
  <c r="A9" i="4"/>
  <c r="J9" i="4" s="1"/>
  <c r="G6" i="4"/>
  <c r="B57" i="5" s="1"/>
  <c r="E33" i="4"/>
  <c r="I84" i="5" s="1"/>
  <c r="H17" i="4"/>
  <c r="I15" i="4"/>
  <c r="G9" i="4"/>
  <c r="B60" i="5" s="1"/>
  <c r="C3" i="4"/>
  <c r="E6" i="4"/>
  <c r="I57" i="5" s="1"/>
  <c r="C10" i="4"/>
  <c r="E14" i="4"/>
  <c r="I65" i="5" s="1"/>
  <c r="D16" i="4"/>
  <c r="A67" i="5" s="1"/>
  <c r="C18" i="4"/>
  <c r="G20" i="4"/>
  <c r="B71" i="5" s="1"/>
  <c r="D24" i="4"/>
  <c r="A75" i="5" s="1"/>
  <c r="I25" i="4"/>
  <c r="A28" i="4"/>
  <c r="A36" i="4"/>
  <c r="G37" i="4"/>
  <c r="B88" i="5" s="1"/>
  <c r="E39" i="4"/>
  <c r="I90" i="5" s="1"/>
  <c r="E64" i="4"/>
  <c r="I115" i="5" s="1"/>
  <c r="G18" i="4"/>
  <c r="B69" i="5" s="1"/>
  <c r="H66" i="4"/>
  <c r="E24" i="4"/>
  <c r="I75" i="5" s="1"/>
  <c r="I45" i="4"/>
  <c r="G8" i="4"/>
  <c r="B59" i="5" s="1"/>
  <c r="D38" i="4"/>
  <c r="A89" i="5" s="1"/>
  <c r="C47" i="4"/>
  <c r="E55" i="4"/>
  <c r="I106" i="5" s="1"/>
  <c r="E62" i="4"/>
  <c r="I113" i="5" s="1"/>
  <c r="D94" i="4"/>
  <c r="D86" i="4"/>
  <c r="D78" i="4"/>
  <c r="A70" i="4"/>
  <c r="G53" i="4"/>
  <c r="B104" i="5" s="1"/>
  <c r="E10" i="4"/>
  <c r="I61" i="5" s="1"/>
  <c r="D46" i="4"/>
  <c r="A97" i="5" s="1"/>
  <c r="A31" i="4"/>
  <c r="J31" i="4" s="1"/>
  <c r="H9" i="4"/>
  <c r="E3" i="4"/>
  <c r="I54" i="5" s="1"/>
  <c r="G34" i="4"/>
  <c r="B85" i="5" s="1"/>
  <c r="D28" i="4"/>
  <c r="A79" i="5" s="1"/>
  <c r="D23" i="4"/>
  <c r="A74" i="5" s="1"/>
  <c r="D18" i="4"/>
  <c r="A69" i="5" s="1"/>
  <c r="D13" i="4"/>
  <c r="A64" i="5" s="1"/>
  <c r="A7" i="4"/>
  <c r="J7" i="4" s="1"/>
  <c r="A1" i="4"/>
  <c r="J1" i="4" s="1"/>
  <c r="I1" i="4" s="1"/>
  <c r="G4" i="4"/>
  <c r="B55" i="5" s="1"/>
  <c r="D8" i="4"/>
  <c r="A59" i="5" s="1"/>
  <c r="A12" i="4"/>
  <c r="H12" i="4" s="1"/>
  <c r="A20" i="4"/>
  <c r="H20" i="4" s="1"/>
  <c r="E23" i="4"/>
  <c r="I74" i="5" s="1"/>
  <c r="H27" i="4"/>
  <c r="C35" i="4"/>
  <c r="D1" i="4"/>
  <c r="A52" i="5" s="1"/>
  <c r="G77" i="4"/>
  <c r="H59" i="4"/>
  <c r="H52" i="4"/>
  <c r="I63" i="4"/>
  <c r="A25" i="4"/>
  <c r="J25" i="4" s="1"/>
  <c r="D43" i="4"/>
  <c r="A94" i="5" s="1"/>
  <c r="I51" i="4"/>
  <c r="D90" i="4"/>
  <c r="D82" i="4"/>
  <c r="D74" i="4"/>
  <c r="G61" i="4"/>
  <c r="B112" i="5" s="1"/>
  <c r="C48" i="4"/>
  <c r="G43" i="4"/>
  <c r="B94" i="5" s="1"/>
  <c r="C40" i="4"/>
  <c r="A34" i="4"/>
  <c r="E28" i="4"/>
  <c r="I79" i="5" s="1"/>
  <c r="G23" i="4"/>
  <c r="B74" i="5" s="1"/>
  <c r="C12" i="4"/>
  <c r="I7" i="4"/>
  <c r="E36" i="4"/>
  <c r="I87" i="5" s="1"/>
  <c r="G31" i="4"/>
  <c r="B82" i="5" s="1"/>
  <c r="E26" i="4"/>
  <c r="I77" i="5" s="1"/>
  <c r="E4" i="4"/>
  <c r="I55" i="5" s="1"/>
  <c r="G5" i="4"/>
  <c r="B56" i="5" s="1"/>
  <c r="I9" i="4"/>
  <c r="G21" i="4"/>
  <c r="B72" i="5" s="1"/>
  <c r="D33" i="4"/>
  <c r="A84" i="5" s="1"/>
  <c r="G2" i="4"/>
  <c r="B53" i="5" s="1"/>
  <c r="E92" i="4"/>
  <c r="A73" i="4"/>
  <c r="J73" i="4" s="1"/>
  <c r="H62" i="4"/>
  <c r="D55" i="4"/>
  <c r="A106" i="5" s="1"/>
  <c r="G30" i="4"/>
  <c r="B81" i="5" s="1"/>
  <c r="H44" i="4"/>
  <c r="I52" i="4"/>
  <c r="D60" i="4"/>
  <c r="A111" i="5" s="1"/>
  <c r="E67" i="4"/>
  <c r="H88" i="4"/>
  <c r="H80" i="4"/>
  <c r="H72" i="4"/>
  <c r="E32" i="4"/>
  <c r="I83" i="5" s="1"/>
  <c r="I46" i="4"/>
  <c r="G42" i="4"/>
  <c r="B93" i="5" s="1"/>
  <c r="H31" i="4"/>
  <c r="G26" i="4"/>
  <c r="B77" i="5" s="1"/>
  <c r="H21" i="4"/>
  <c r="D15" i="4"/>
  <c r="A66" i="5" s="1"/>
  <c r="D5" i="4"/>
  <c r="A56" i="5" s="1"/>
  <c r="H29" i="4"/>
  <c r="G24" i="4"/>
  <c r="B75" i="5" s="1"/>
  <c r="C8" i="4"/>
  <c r="E7" i="4"/>
  <c r="I58" i="5" s="1"/>
  <c r="H11" i="4"/>
  <c r="E15" i="4"/>
  <c r="I66" i="5" s="1"/>
  <c r="C19" i="4"/>
  <c r="C27" i="4"/>
  <c r="H34" i="4"/>
  <c r="C70" i="4"/>
  <c r="G15" i="4"/>
  <c r="B66" i="5" s="1"/>
  <c r="D67" i="4"/>
  <c r="H49" i="4"/>
  <c r="I29" i="4"/>
  <c r="E21" i="4"/>
  <c r="I72" i="5" s="1"/>
  <c r="D17" i="4"/>
  <c r="A68" i="5" s="1"/>
  <c r="I32" i="4"/>
  <c r="G40" i="4"/>
  <c r="B91" i="5" s="1"/>
  <c r="H92" i="4"/>
  <c r="E44" i="4"/>
  <c r="I95" i="5" s="1"/>
  <c r="A24" i="4"/>
  <c r="C37" i="4"/>
  <c r="I5" i="4"/>
  <c r="D49" i="4"/>
  <c r="A100" i="5" s="1"/>
  <c r="H84" i="4"/>
  <c r="H40" i="4"/>
  <c r="E18" i="4"/>
  <c r="I69" i="5" s="1"/>
  <c r="H32" i="4"/>
  <c r="I24" i="4"/>
  <c r="H54" i="4"/>
  <c r="D61" i="4"/>
  <c r="A112" i="5" s="1"/>
  <c r="H76" i="4"/>
  <c r="I34" i="4"/>
  <c r="C5" i="4"/>
  <c r="A29" i="4"/>
  <c r="J29" i="4" s="1"/>
  <c r="H7" i="4" l="1"/>
  <c r="H13" i="4"/>
  <c r="F44" i="5"/>
  <c r="H19" i="4"/>
  <c r="E44" i="5"/>
  <c r="J46" i="5"/>
  <c r="J14" i="5" s="1"/>
  <c r="J12" i="5"/>
  <c r="G38" i="5"/>
  <c r="B37" i="5"/>
  <c r="H5" i="4"/>
  <c r="D56" i="5" s="1"/>
  <c r="G43" i="5"/>
  <c r="B42" i="5"/>
  <c r="J13" i="5"/>
  <c r="C44" i="5"/>
  <c r="F97" i="5"/>
  <c r="C97" i="5"/>
  <c r="G97" i="5"/>
  <c r="J97" i="5"/>
  <c r="K97" i="5" s="1"/>
  <c r="E97" i="5"/>
  <c r="D97" i="5"/>
  <c r="J42" i="4"/>
  <c r="L43" i="4"/>
  <c r="E91" i="5"/>
  <c r="G91" i="5"/>
  <c r="C91" i="5"/>
  <c r="J91" i="5"/>
  <c r="K91" i="5" s="1"/>
  <c r="F91" i="5"/>
  <c r="D91" i="5"/>
  <c r="E92" i="5"/>
  <c r="D92" i="5"/>
  <c r="F92" i="5"/>
  <c r="G92" i="5"/>
  <c r="J92" i="5"/>
  <c r="C92" i="5"/>
  <c r="L95" i="4"/>
  <c r="J94" i="4"/>
  <c r="F114" i="5"/>
  <c r="J114" i="5"/>
  <c r="D114" i="5"/>
  <c r="G114" i="5"/>
  <c r="E114" i="5"/>
  <c r="C114" i="5"/>
  <c r="J58" i="5"/>
  <c r="K58" i="5" s="1"/>
  <c r="C58" i="5"/>
  <c r="D58" i="5"/>
  <c r="E58" i="5" s="1"/>
  <c r="F58" i="5"/>
  <c r="J101" i="5"/>
  <c r="K101" i="5" s="1"/>
  <c r="E101" i="5"/>
  <c r="F101" i="5"/>
  <c r="D101" i="5"/>
  <c r="C101" i="5"/>
  <c r="G101" i="5"/>
  <c r="L59" i="4"/>
  <c r="J58" i="4"/>
  <c r="J24" i="4"/>
  <c r="L25" i="4"/>
  <c r="F56" i="5"/>
  <c r="C56" i="5"/>
  <c r="J56" i="5"/>
  <c r="K56" i="5" s="1"/>
  <c r="J111" i="5"/>
  <c r="K111" i="5" s="1"/>
  <c r="D111" i="5"/>
  <c r="C111" i="5"/>
  <c r="E111" i="5"/>
  <c r="G111" i="5"/>
  <c r="F111" i="5"/>
  <c r="C106" i="5"/>
  <c r="F106" i="5"/>
  <c r="G106" i="5"/>
  <c r="J106" i="5"/>
  <c r="K106" i="5" s="1"/>
  <c r="E106" i="5"/>
  <c r="D106" i="5"/>
  <c r="J69" i="5"/>
  <c r="K69" i="5" s="1"/>
  <c r="C69" i="5"/>
  <c r="C67" i="5"/>
  <c r="J67" i="5"/>
  <c r="K67" i="5" s="1"/>
  <c r="F115" i="5"/>
  <c r="J115" i="5"/>
  <c r="K115" i="5" s="1"/>
  <c r="E115" i="5"/>
  <c r="D115" i="5"/>
  <c r="G115" i="5"/>
  <c r="C115" i="5"/>
  <c r="J2" i="4"/>
  <c r="I2" i="4" s="1"/>
  <c r="D53" i="5" s="1"/>
  <c r="L3" i="4"/>
  <c r="E10" i="5"/>
  <c r="D10" i="5" s="1"/>
  <c r="E14" i="5"/>
  <c r="D14" i="5" s="1"/>
  <c r="E13" i="5"/>
  <c r="D13" i="5" s="1"/>
  <c r="J50" i="4"/>
  <c r="L51" i="4"/>
  <c r="F76" i="5"/>
  <c r="E76" i="5"/>
  <c r="C76" i="5"/>
  <c r="D76" i="5"/>
  <c r="G76" i="5"/>
  <c r="J76" i="5"/>
  <c r="K76" i="5" s="1"/>
  <c r="C60" i="5"/>
  <c r="E60" i="5"/>
  <c r="D60" i="5"/>
  <c r="F60" i="5"/>
  <c r="G60" i="5" s="1"/>
  <c r="J60" i="5"/>
  <c r="K60" i="5" s="1"/>
  <c r="C61" i="5"/>
  <c r="J61" i="5"/>
  <c r="K61" i="5" s="1"/>
  <c r="C71" i="5"/>
  <c r="J71" i="5"/>
  <c r="K71" i="5" s="1"/>
  <c r="G103" i="5"/>
  <c r="C103" i="5"/>
  <c r="D103" i="5"/>
  <c r="J103" i="5"/>
  <c r="K103" i="5" s="1"/>
  <c r="F103" i="5"/>
  <c r="E103" i="5"/>
  <c r="L69" i="4"/>
  <c r="J68" i="4"/>
  <c r="J48" i="4"/>
  <c r="L49" i="4"/>
  <c r="D107" i="5"/>
  <c r="J107" i="5"/>
  <c r="K107" i="5" s="1"/>
  <c r="F107" i="5"/>
  <c r="G107" i="5"/>
  <c r="C107" i="5"/>
  <c r="E107" i="5"/>
  <c r="L45" i="4"/>
  <c r="J44" i="4"/>
  <c r="G108" i="5"/>
  <c r="F108" i="5"/>
  <c r="C108" i="5"/>
  <c r="J108" i="5"/>
  <c r="K108" i="5" s="1"/>
  <c r="E108" i="5"/>
  <c r="D108" i="5"/>
  <c r="E85" i="5"/>
  <c r="J85" i="5"/>
  <c r="K85" i="5" s="1"/>
  <c r="D85" i="5"/>
  <c r="F85" i="5"/>
  <c r="G85" i="5"/>
  <c r="C85" i="5"/>
  <c r="F104" i="5"/>
  <c r="J104" i="5"/>
  <c r="K104" i="5" s="1"/>
  <c r="G104" i="5"/>
  <c r="E104" i="5"/>
  <c r="C104" i="5"/>
  <c r="D104" i="5"/>
  <c r="J56" i="4"/>
  <c r="L57" i="4"/>
  <c r="C95" i="5"/>
  <c r="E95" i="5"/>
  <c r="J95" i="5"/>
  <c r="K95" i="5" s="1"/>
  <c r="D95" i="5"/>
  <c r="F95" i="5"/>
  <c r="G95" i="5"/>
  <c r="D80" i="5"/>
  <c r="G80" i="5"/>
  <c r="J80" i="5"/>
  <c r="K80" i="5" s="1"/>
  <c r="F80" i="5"/>
  <c r="E80" i="5"/>
  <c r="C80" i="5"/>
  <c r="J70" i="5"/>
  <c r="K70" i="5" s="1"/>
  <c r="D70" i="5"/>
  <c r="F70" i="5"/>
  <c r="C70" i="5"/>
  <c r="L31" i="4"/>
  <c r="J30" i="4"/>
  <c r="L9" i="4"/>
  <c r="J8" i="4"/>
  <c r="I8" i="4" s="1"/>
  <c r="F59" i="5" s="1"/>
  <c r="J64" i="4"/>
  <c r="L65" i="4"/>
  <c r="L17" i="4"/>
  <c r="J16" i="4"/>
  <c r="I16" i="4" s="1"/>
  <c r="D67" i="5" s="1"/>
  <c r="J86" i="4"/>
  <c r="L87" i="4"/>
  <c r="L73" i="4"/>
  <c r="J72" i="4"/>
  <c r="F87" i="5"/>
  <c r="E87" i="5"/>
  <c r="D87" i="5"/>
  <c r="J87" i="5"/>
  <c r="K87" i="5" s="1"/>
  <c r="G87" i="5"/>
  <c r="C87" i="5"/>
  <c r="J84" i="4"/>
  <c r="L85" i="4"/>
  <c r="J92" i="4"/>
  <c r="L93" i="4"/>
  <c r="G94" i="5"/>
  <c r="D94" i="5"/>
  <c r="C94" i="5"/>
  <c r="F94" i="5"/>
  <c r="E94" i="5"/>
  <c r="J94" i="5"/>
  <c r="K94" i="5" s="1"/>
  <c r="D59" i="5"/>
  <c r="C59" i="5"/>
  <c r="J59" i="5"/>
  <c r="K59" i="5" s="1"/>
  <c r="L29" i="4"/>
  <c r="J28" i="4"/>
  <c r="G81" i="5"/>
  <c r="E81" i="5"/>
  <c r="D81" i="5"/>
  <c r="F81" i="5"/>
  <c r="J81" i="5"/>
  <c r="K81" i="5" s="1"/>
  <c r="C81" i="5"/>
  <c r="C83" i="5"/>
  <c r="E83" i="5"/>
  <c r="G83" i="5"/>
  <c r="D83" i="5"/>
  <c r="J83" i="5"/>
  <c r="K83" i="5" s="1"/>
  <c r="F83" i="5"/>
  <c r="G86" i="5"/>
  <c r="D86" i="5"/>
  <c r="F86" i="5"/>
  <c r="J86" i="5"/>
  <c r="K86" i="5" s="1"/>
  <c r="C86" i="5"/>
  <c r="E86" i="5"/>
  <c r="J53" i="5"/>
  <c r="K53" i="5" s="1"/>
  <c r="C53" i="5"/>
  <c r="L19" i="4"/>
  <c r="J18" i="4"/>
  <c r="I18" i="4" s="1"/>
  <c r="F69" i="5" s="1"/>
  <c r="J6" i="4"/>
  <c r="I6" i="4" s="1"/>
  <c r="L7" i="4"/>
  <c r="J77" i="5"/>
  <c r="K77" i="5" s="1"/>
  <c r="C77" i="5"/>
  <c r="E77" i="5"/>
  <c r="F77" i="5"/>
  <c r="G77" i="5"/>
  <c r="D77" i="5"/>
  <c r="H77" i="5" s="1"/>
  <c r="F113" i="5"/>
  <c r="E113" i="5"/>
  <c r="D113" i="5"/>
  <c r="G113" i="5"/>
  <c r="J113" i="5"/>
  <c r="K113" i="5" s="1"/>
  <c r="C113" i="5"/>
  <c r="G99" i="5"/>
  <c r="C99" i="5"/>
  <c r="D99" i="5"/>
  <c r="F99" i="5"/>
  <c r="J99" i="5"/>
  <c r="K99" i="5" s="1"/>
  <c r="E99" i="5"/>
  <c r="J88" i="4"/>
  <c r="L89" i="4"/>
  <c r="L63" i="4"/>
  <c r="J62" i="4"/>
  <c r="L41" i="4"/>
  <c r="J40" i="4"/>
  <c r="J66" i="4"/>
  <c r="L67" i="4"/>
  <c r="C112" i="5"/>
  <c r="E112" i="5"/>
  <c r="F112" i="5"/>
  <c r="D112" i="5"/>
  <c r="J112" i="5"/>
  <c r="K112" i="5" s="1"/>
  <c r="G112" i="5"/>
  <c r="D100" i="5"/>
  <c r="F100" i="5"/>
  <c r="G100" i="5"/>
  <c r="J100" i="5"/>
  <c r="K100" i="5" s="1"/>
  <c r="C100" i="5"/>
  <c r="E100" i="5"/>
  <c r="F68" i="5"/>
  <c r="C68" i="5"/>
  <c r="D68" i="5"/>
  <c r="E68" i="5" s="1"/>
  <c r="J68" i="5"/>
  <c r="K68" i="5" s="1"/>
  <c r="C66" i="5"/>
  <c r="F66" i="5"/>
  <c r="D66" i="5"/>
  <c r="J66" i="5"/>
  <c r="K66" i="5" s="1"/>
  <c r="E66" i="5"/>
  <c r="G84" i="5"/>
  <c r="F84" i="5"/>
  <c r="E84" i="5"/>
  <c r="D84" i="5"/>
  <c r="J84" i="5"/>
  <c r="K84" i="5" s="1"/>
  <c r="C84" i="5"/>
  <c r="J52" i="5"/>
  <c r="K52" i="5" s="1"/>
  <c r="F52" i="5"/>
  <c r="C52" i="5"/>
  <c r="L21" i="4"/>
  <c r="J20" i="4"/>
  <c r="I20" i="4" s="1"/>
  <c r="D71" i="5" s="1"/>
  <c r="J74" i="5"/>
  <c r="K74" i="5" s="1"/>
  <c r="C74" i="5"/>
  <c r="F74" i="5"/>
  <c r="D74" i="5"/>
  <c r="E74" i="5" s="1"/>
  <c r="C89" i="5"/>
  <c r="F89" i="5"/>
  <c r="E89" i="5"/>
  <c r="G89" i="5"/>
  <c r="J89" i="5"/>
  <c r="K89" i="5" s="1"/>
  <c r="D89" i="5"/>
  <c r="J75" i="5"/>
  <c r="K75" i="5" s="1"/>
  <c r="G75" i="5"/>
  <c r="F75" i="5"/>
  <c r="D75" i="5"/>
  <c r="C75" i="5"/>
  <c r="E75" i="5"/>
  <c r="J54" i="5"/>
  <c r="K54" i="5" s="1"/>
  <c r="F54" i="5"/>
  <c r="D54" i="5"/>
  <c r="C54" i="5"/>
  <c r="L11" i="4"/>
  <c r="J10" i="4"/>
  <c r="I10" i="4" s="1"/>
  <c r="F61" i="5" s="1"/>
  <c r="J32" i="4"/>
  <c r="L33" i="4"/>
  <c r="F98" i="5"/>
  <c r="E98" i="5"/>
  <c r="G98" i="5"/>
  <c r="J98" i="5"/>
  <c r="K98" i="5" s="1"/>
  <c r="C98" i="5"/>
  <c r="D98" i="5"/>
  <c r="C55" i="5"/>
  <c r="J55" i="5"/>
  <c r="K55" i="5" s="1"/>
  <c r="J90" i="4"/>
  <c r="L91" i="4"/>
  <c r="C105" i="5"/>
  <c r="F105" i="5"/>
  <c r="E105" i="5"/>
  <c r="J105" i="5"/>
  <c r="K105" i="5" s="1"/>
  <c r="G105" i="5"/>
  <c r="D105" i="5"/>
  <c r="J73" i="5"/>
  <c r="K73" i="5" s="1"/>
  <c r="C73" i="5"/>
  <c r="J93" i="5"/>
  <c r="K93" i="5" s="1"/>
  <c r="F93" i="5"/>
  <c r="G93" i="5"/>
  <c r="E93" i="5"/>
  <c r="C93" i="5"/>
  <c r="D93" i="5"/>
  <c r="C72" i="5"/>
  <c r="D72" i="5"/>
  <c r="E72" i="5" s="1"/>
  <c r="J72" i="5"/>
  <c r="K72" i="5" s="1"/>
  <c r="F72" i="5"/>
  <c r="F117" i="5"/>
  <c r="D117" i="5"/>
  <c r="C117" i="5"/>
  <c r="E117" i="5"/>
  <c r="G117" i="5"/>
  <c r="J117" i="5"/>
  <c r="K117" i="5" s="1"/>
  <c r="G110" i="5"/>
  <c r="J110" i="5"/>
  <c r="K110" i="5" s="1"/>
  <c r="D110" i="5"/>
  <c r="C110" i="5"/>
  <c r="F110" i="5"/>
  <c r="E110" i="5"/>
  <c r="J26" i="4"/>
  <c r="L27" i="4"/>
  <c r="L75" i="4"/>
  <c r="J74" i="4"/>
  <c r="J54" i="4"/>
  <c r="L55" i="4"/>
  <c r="K92" i="5"/>
  <c r="J76" i="4"/>
  <c r="L77" i="4"/>
  <c r="F64" i="5"/>
  <c r="D64" i="5"/>
  <c r="J64" i="5"/>
  <c r="K64" i="5" s="1"/>
  <c r="E64" i="5"/>
  <c r="C64" i="5"/>
  <c r="J96" i="5"/>
  <c r="K96" i="5" s="1"/>
  <c r="D96" i="5"/>
  <c r="G96" i="5"/>
  <c r="F96" i="5"/>
  <c r="C96" i="5"/>
  <c r="E96" i="5"/>
  <c r="L35" i="4"/>
  <c r="J34" i="4"/>
  <c r="L13" i="4"/>
  <c r="J12" i="4"/>
  <c r="I12" i="4" s="1"/>
  <c r="D79" i="5"/>
  <c r="F79" i="5"/>
  <c r="E79" i="5"/>
  <c r="J79" i="5"/>
  <c r="K79" i="5" s="1"/>
  <c r="C79" i="5"/>
  <c r="G79" i="5"/>
  <c r="L71" i="4"/>
  <c r="J70" i="4"/>
  <c r="L37" i="4"/>
  <c r="J36" i="4"/>
  <c r="L15" i="4"/>
  <c r="J14" i="4"/>
  <c r="I14" i="4" s="1"/>
  <c r="F82" i="5"/>
  <c r="G82" i="5"/>
  <c r="J82" i="5"/>
  <c r="K82" i="5" s="1"/>
  <c r="C82" i="5"/>
  <c r="E82" i="5"/>
  <c r="D82" i="5"/>
  <c r="L83" i="4"/>
  <c r="J82" i="4"/>
  <c r="D57" i="5"/>
  <c r="J57" i="5"/>
  <c r="K57" i="5" s="1"/>
  <c r="F57" i="5"/>
  <c r="C57" i="5"/>
  <c r="J78" i="5"/>
  <c r="K78" i="5" s="1"/>
  <c r="E78" i="5"/>
  <c r="C78" i="5"/>
  <c r="D78" i="5"/>
  <c r="G78" i="5"/>
  <c r="F78" i="5"/>
  <c r="J109" i="5"/>
  <c r="K109" i="5" s="1"/>
  <c r="E109" i="5"/>
  <c r="F109" i="5"/>
  <c r="D109" i="5"/>
  <c r="C109" i="5"/>
  <c r="G109" i="5"/>
  <c r="J78" i="4"/>
  <c r="L79" i="4"/>
  <c r="L5" i="4"/>
  <c r="J4" i="4"/>
  <c r="I4" i="4" s="1"/>
  <c r="F55" i="5" s="1"/>
  <c r="L23" i="4"/>
  <c r="J22" i="4"/>
  <c r="I22" i="4" s="1"/>
  <c r="F73" i="5" s="1"/>
  <c r="H1" i="4"/>
  <c r="D52" i="5" s="1"/>
  <c r="E88" i="5"/>
  <c r="D88" i="5"/>
  <c r="G88" i="5"/>
  <c r="J88" i="5"/>
  <c r="K88" i="5" s="1"/>
  <c r="F88" i="5"/>
  <c r="C88" i="5"/>
  <c r="G116" i="5"/>
  <c r="C116" i="5"/>
  <c r="J116" i="5"/>
  <c r="K116" i="5" s="1"/>
  <c r="D116" i="5"/>
  <c r="F116" i="5"/>
  <c r="E116" i="5"/>
  <c r="J63" i="5"/>
  <c r="K63" i="5" s="1"/>
  <c r="C63" i="5"/>
  <c r="F63" i="5"/>
  <c r="D63" i="5"/>
  <c r="J46" i="4"/>
  <c r="L47" i="4"/>
  <c r="K114" i="5"/>
  <c r="C102" i="5"/>
  <c r="J102" i="5"/>
  <c r="K102" i="5" s="1"/>
  <c r="F102" i="5"/>
  <c r="G102" i="5"/>
  <c r="D102" i="5"/>
  <c r="H102" i="5" s="1"/>
  <c r="E102" i="5"/>
  <c r="C90" i="5"/>
  <c r="J90" i="5"/>
  <c r="K90" i="5" s="1"/>
  <c r="G90" i="5"/>
  <c r="D90" i="5"/>
  <c r="E90" i="5"/>
  <c r="F90" i="5"/>
  <c r="L61" i="4"/>
  <c r="J60" i="4"/>
  <c r="D62" i="5"/>
  <c r="C62" i="5"/>
  <c r="J62" i="5"/>
  <c r="K62" i="5" s="1"/>
  <c r="F62" i="5"/>
  <c r="L53" i="4"/>
  <c r="J52" i="4"/>
  <c r="J38" i="4"/>
  <c r="L39" i="4"/>
  <c r="F65" i="5"/>
  <c r="D65" i="5"/>
  <c r="J65" i="5"/>
  <c r="K65" i="5" s="1"/>
  <c r="C65" i="5"/>
  <c r="L81" i="4"/>
  <c r="J80" i="4"/>
  <c r="H82" i="5" l="1"/>
  <c r="H97" i="5"/>
  <c r="E65" i="5"/>
  <c r="G66" i="5"/>
  <c r="H86" i="5"/>
  <c r="H91" i="5"/>
  <c r="E57" i="5"/>
  <c r="G57" i="5" s="1"/>
  <c r="G64" i="5"/>
  <c r="E70" i="5"/>
  <c r="G70" i="5" s="1"/>
  <c r="G72" i="5"/>
  <c r="G65" i="5"/>
  <c r="E63" i="5"/>
  <c r="G63" i="5" s="1"/>
  <c r="G74" i="5"/>
  <c r="G58" i="5"/>
  <c r="E71" i="5"/>
  <c r="E67" i="5"/>
  <c r="D73" i="5"/>
  <c r="H73" i="5" s="1"/>
  <c r="F71" i="5"/>
  <c r="G71" i="5" s="1"/>
  <c r="D61" i="5"/>
  <c r="F67" i="5"/>
  <c r="D69" i="5"/>
  <c r="E56" i="5"/>
  <c r="G56" i="5" s="1"/>
  <c r="E62" i="5"/>
  <c r="G62" i="5" s="1"/>
  <c r="G68" i="5"/>
  <c r="H81" i="5"/>
  <c r="E59" i="5"/>
  <c r="G59" i="5" s="1"/>
  <c r="H85" i="5"/>
  <c r="H106" i="5"/>
  <c r="H62" i="5"/>
  <c r="E54" i="5"/>
  <c r="G54" i="5" s="1"/>
  <c r="H66" i="5"/>
  <c r="H89" i="5"/>
  <c r="F38" i="5"/>
  <c r="F40" i="5" s="1"/>
  <c r="D38" i="5"/>
  <c r="D40" i="5" s="1"/>
  <c r="E38" i="5"/>
  <c r="E40" i="5" s="1"/>
  <c r="C38" i="5"/>
  <c r="C40" i="5" s="1"/>
  <c r="H109" i="5"/>
  <c r="C43" i="5"/>
  <c r="F43" i="5"/>
  <c r="F45" i="5" s="1"/>
  <c r="E43" i="5"/>
  <c r="E45" i="5" s="1"/>
  <c r="D43" i="5"/>
  <c r="D45" i="5" s="1"/>
  <c r="H110" i="5"/>
  <c r="H72" i="5"/>
  <c r="H53" i="5"/>
  <c r="H69" i="5"/>
  <c r="C45" i="5"/>
  <c r="H117" i="5"/>
  <c r="H75" i="5"/>
  <c r="H67" i="5"/>
  <c r="H112" i="5"/>
  <c r="H94" i="5"/>
  <c r="H70" i="5"/>
  <c r="H108" i="5"/>
  <c r="D11" i="5"/>
  <c r="F53" i="5"/>
  <c r="D55" i="5"/>
  <c r="H55" i="5" s="1"/>
  <c r="E53" i="5"/>
  <c r="H52" i="5"/>
  <c r="E52" i="5"/>
  <c r="G52" i="5" s="1"/>
  <c r="H100" i="5"/>
  <c r="H92" i="5"/>
  <c r="H65" i="5"/>
  <c r="H90" i="5"/>
  <c r="H57" i="5"/>
  <c r="H79" i="5"/>
  <c r="H96" i="5"/>
  <c r="H54" i="5"/>
  <c r="H84" i="5"/>
  <c r="H113" i="5"/>
  <c r="H83" i="5"/>
  <c r="H59" i="5"/>
  <c r="H95" i="5"/>
  <c r="H56" i="5"/>
  <c r="H101" i="5"/>
  <c r="H88" i="5"/>
  <c r="H64" i="5"/>
  <c r="H107" i="5"/>
  <c r="H116" i="5"/>
  <c r="H93" i="5"/>
  <c r="H98" i="5"/>
  <c r="H74" i="5"/>
  <c r="H68" i="5"/>
  <c r="H87" i="5"/>
  <c r="H80" i="5"/>
  <c r="H103" i="5"/>
  <c r="H71" i="5"/>
  <c r="H60" i="5"/>
  <c r="H115" i="5"/>
  <c r="H111" i="5"/>
  <c r="H114" i="5"/>
  <c r="H78" i="5"/>
  <c r="H105" i="5"/>
  <c r="H99" i="5"/>
  <c r="H104" i="5"/>
  <c r="H76" i="5"/>
  <c r="H58" i="5"/>
  <c r="G67" i="5" l="1"/>
  <c r="E69" i="5"/>
  <c r="G69" i="5" s="1"/>
  <c r="H61" i="5"/>
  <c r="E61" i="5"/>
  <c r="G61" i="5" s="1"/>
  <c r="E73" i="5"/>
  <c r="G73" i="5" s="1"/>
  <c r="G45" i="5"/>
  <c r="G40" i="5"/>
  <c r="G53" i="5"/>
  <c r="E55" i="5"/>
  <c r="G55" i="5" s="1"/>
  <c r="E12" i="5" l="1"/>
  <c r="D1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8"/>
            <color indexed="8"/>
            <rFont val="Tahoma"/>
            <family val="2"/>
            <charset val="238"/>
          </rPr>
          <t xml:space="preserve">Vybrať z rozbaľovacieho zoznamu
</t>
        </r>
      </text>
    </comment>
    <comment ref="A7" authorId="0" shapeId="0" xr:uid="{00000000-0006-0000-0100-000002000000}">
      <text>
        <r>
          <rPr>
            <b/>
            <sz val="8"/>
            <color indexed="8"/>
            <rFont val="Tahoma"/>
            <family val="2"/>
            <charset val="238"/>
          </rPr>
          <t xml:space="preserve">Účel úhrady
</t>
        </r>
        <r>
          <rPr>
            <sz val="8"/>
            <color indexed="8"/>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
            <rFont val="Tahoma"/>
            <family val="2"/>
            <charset val="238"/>
          </rPr>
          <t xml:space="preserve">Interné číslo účtovného dokladu
</t>
        </r>
        <r>
          <rPr>
            <sz val="8"/>
            <color indexed="8"/>
            <rFont val="Tahoma"/>
            <family val="2"/>
            <charset val="238"/>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
            <rFont val="Tahoma"/>
            <family val="2"/>
            <charset val="238"/>
          </rPr>
          <t xml:space="preserve">Číslo originálneho (externého) účtovného dokladu
</t>
        </r>
        <r>
          <rPr>
            <sz val="8"/>
            <color indexed="8"/>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
            <rFont val="Tahoma"/>
            <family val="2"/>
            <charset val="238"/>
          </rPr>
          <t xml:space="preserve">Dátum skutočnej úhrady účtovného dokladu
</t>
        </r>
        <r>
          <rPr>
            <sz val="8"/>
            <color indexed="8"/>
            <rFont val="Tahoma"/>
            <family val="2"/>
            <charset val="238"/>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
            <rFont val="Tahoma"/>
            <family val="2"/>
            <charset val="238"/>
          </rPr>
          <t xml:space="preserve">Popis úhrady
</t>
        </r>
        <r>
          <rPr>
            <sz val="8"/>
            <color indexed="8"/>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shapeId="0" xr:uid="{00000000-0006-0000-0100-000007000000}">
      <text>
        <r>
          <rPr>
            <b/>
            <sz val="8"/>
            <color indexed="8"/>
            <rFont val="Segoe UI"/>
            <family val="2"/>
            <charset val="238"/>
          </rPr>
          <t xml:space="preserve">IČO dodávateľa plnenia
</t>
        </r>
        <r>
          <rPr>
            <sz val="8"/>
            <color indexed="8"/>
            <rFont val="Segoe UI"/>
            <family val="2"/>
            <charset val="238"/>
          </rPr>
          <t xml:space="preserve">
Uviesť IČO dodávateľa.
V prípade zahraničného dodávateľa, ktorý nemá IČO, ostáva bunka nevyplnená.
</t>
        </r>
      </text>
    </comment>
    <comment ref="G7" authorId="0" shapeId="0" xr:uid="{00000000-0006-0000-0100-000008000000}">
      <text>
        <r>
          <rPr>
            <b/>
            <sz val="8"/>
            <color indexed="8"/>
            <rFont val="Tahoma"/>
            <family val="2"/>
            <charset val="238"/>
          </rPr>
          <t xml:space="preserve">Dodávateľ plnenia
</t>
        </r>
        <r>
          <rPr>
            <sz val="8"/>
            <color indexed="8"/>
            <rFont val="Tahoma"/>
            <family val="2"/>
            <charset val="238"/>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
            <rFont val="Tahoma"/>
            <family val="2"/>
            <charset val="238"/>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9000000}">
      <text>
        <r>
          <rPr>
            <b/>
            <sz val="8"/>
            <color indexed="8"/>
            <rFont val="Tahoma"/>
            <family val="2"/>
            <charset val="238"/>
          </rPr>
          <t xml:space="preserve">Skutočne uhradená suma
(uhradená alebo refundovaná zo samostatného bankového účtu)
</t>
        </r>
        <r>
          <rPr>
            <sz val="8"/>
            <color indexed="8"/>
            <rFont val="Tahoma"/>
            <family val="2"/>
            <charset val="238"/>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
            <rFont val="Tahoma"/>
            <family val="2"/>
            <charset val="238"/>
          </rPr>
          <t xml:space="preserve">Analytický kód
</t>
        </r>
        <r>
          <rPr>
            <sz val="8"/>
            <color indexed="8"/>
            <rFont val="Tahoma"/>
            <family val="2"/>
            <charset val="238"/>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
            <rFont val="Tahoma"/>
            <family val="2"/>
            <charset val="238"/>
          </rPr>
          <t xml:space="preserve">TOTO SA NETÝKA:
</t>
        </r>
        <r>
          <rPr>
            <sz val="8"/>
            <color indexed="8"/>
            <rFont val="Tahoma"/>
            <family val="2"/>
            <charset val="238"/>
          </rPr>
          <t>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04" authorId="0" shapeId="0" xr:uid="{00000000-0006-0000-0300-000001000000}">
      <text>
        <r>
          <rPr>
            <b/>
            <sz val="8"/>
            <color indexed="8"/>
            <rFont val="Tahoma"/>
            <family val="2"/>
            <charset val="238"/>
          </rPr>
          <t xml:space="preserve">Účel úhrady
</t>
        </r>
        <r>
          <rPr>
            <sz val="8"/>
            <color indexed="8"/>
            <rFont val="Tahoma"/>
            <family val="2"/>
            <charset val="238"/>
          </rPr>
          <t xml:space="preserve">Vybrať z rozbaľovacieho zoznamu, inak formulár nebude správne vyhodnocovať vyúčtovanie.
POZOR:
Doklady vkladať v poradí jednotlivých účelov a v rámci účelov podľa Popisu úhrady Doklady nevkladať podľa dátumu úhrady, ani podľa abecedy.
</t>
        </r>
      </text>
    </comment>
    <comment ref="B104" authorId="0" shapeId="0" xr:uid="{00000000-0006-0000-0300-000002000000}">
      <text>
        <r>
          <rPr>
            <b/>
            <sz val="8"/>
            <color indexed="8"/>
            <rFont val="Tahoma"/>
            <family val="2"/>
            <charset val="238"/>
          </rPr>
          <t xml:space="preserve">Interné číslo účtovného dokladu
</t>
        </r>
        <r>
          <rPr>
            <sz val="8"/>
            <color indexed="8"/>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
            <rFont val="Tahoma"/>
            <family val="2"/>
            <charset val="238"/>
          </rPr>
          <t xml:space="preserve">Číslo originálneho (externého) účtovného dokladu
</t>
        </r>
        <r>
          <rPr>
            <sz val="8"/>
            <color indexed="8"/>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xr:uid="{00000000-0006-0000-0300-000004000000}">
      <text>
        <r>
          <rPr>
            <b/>
            <sz val="8"/>
            <color indexed="8"/>
            <rFont val="Tahoma"/>
            <family val="2"/>
            <charset val="238"/>
          </rPr>
          <t xml:space="preserve">Dátum skutočnej úhrady účtovného dokladu
</t>
        </r>
        <r>
          <rPr>
            <sz val="8"/>
            <color indexed="8"/>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
            <rFont val="Tahoma"/>
            <family val="2"/>
            <charset val="238"/>
          </rPr>
          <t xml:space="preserve">Popis úhrady
</t>
        </r>
        <r>
          <rPr>
            <sz val="8"/>
            <color indexed="8"/>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shapeId="0" xr:uid="{00000000-0006-0000-0300-000006000000}">
      <text>
        <r>
          <rPr>
            <b/>
            <sz val="9"/>
            <color indexed="8"/>
            <rFont val="Segoe UI"/>
            <family val="2"/>
            <charset val="238"/>
          </rPr>
          <t xml:space="preserve">IČO dodávateľa plnenia
</t>
        </r>
        <r>
          <rPr>
            <sz val="9"/>
            <color indexed="8"/>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
            <rFont val="Tahoma"/>
            <family val="2"/>
            <charset val="238"/>
          </rPr>
          <t xml:space="preserve">Dodávateľ plnenia
</t>
        </r>
        <r>
          <rPr>
            <sz val="8"/>
            <color indexed="8"/>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300-000008000000}">
      <text>
        <r>
          <rPr>
            <b/>
            <sz val="8"/>
            <color indexed="8"/>
            <rFont val="Tahoma"/>
            <family val="2"/>
            <charset val="238"/>
          </rPr>
          <t xml:space="preserve">Skutočne uhradená suma
</t>
        </r>
        <r>
          <rPr>
            <sz val="8"/>
            <color indexed="8"/>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
            <rFont val="Tahoma"/>
            <family val="2"/>
            <charset val="238"/>
          </rPr>
          <t xml:space="preserve">Analytický kód
PRE PRÍSPEVOK UZNANÉMU ŠPORTU
</t>
        </r>
        <r>
          <rPr>
            <sz val="8"/>
            <color indexed="8"/>
            <rFont val="Tahoma"/>
            <family val="2"/>
            <charset val="238"/>
          </rPr>
          <t xml:space="preserve">1 = šport mládeže do 23 rokov (cez kluby)
2 = talentovaní športovci
3 = športová reprezentácia
4 = správa a prevádzka
</t>
        </r>
        <r>
          <rPr>
            <b/>
            <sz val="8"/>
            <color indexed="8"/>
            <rFont val="Tahoma"/>
            <family val="2"/>
            <charset val="238"/>
          </rPr>
          <t xml:space="preserve">Analytický kód
PRE OSTATNÉ FINANČNÉ PROSTRIEDKY
</t>
        </r>
        <r>
          <rPr>
            <sz val="8"/>
            <color indexed="8"/>
            <rFont val="Tahoma"/>
            <family val="2"/>
            <charset val="238"/>
          </rPr>
          <t xml:space="preserve">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<sst xmlns="http://schemas.openxmlformats.org/spreadsheetml/2006/main" count="4367" uniqueCount="1817">
  <si>
    <t>Usmernenie k priebežnému čerpaniu a vyúčtovaniu finančných prostriedkov poskytnutých v roku 2019</t>
  </si>
  <si>
    <t>Grafické vysvetlenie spolufinancovania (napr. 35%):</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</si>
  <si>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</si>
  <si>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</si>
  <si>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</si>
  <si>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</si>
  <si>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</si>
  <si>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</si>
  <si>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</si>
  <si>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</si>
  <si>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</si>
  <si>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</si>
  <si>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Pri vypĺňaní odporúčame použiť hárok „Príklady“, v ktorom sú vysvetlené najčastejšie druhy výdavkov. Pomôže v prípade, ak si nie ste istí, ako uviesť určitý typ výdavku.</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</si>
  <si>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</si>
  <si>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</si>
  <si>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</si>
  <si>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Povinne vyúčtovaná suma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</si>
  <si>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</si>
  <si>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</si>
  <si>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</si>
  <si>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</si>
  <si>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t>(6) Formulár si uložte vo vašom počítači. V akomkoľvek hárku vypĺňate len žlté polia. V prípade nezrovnalostí alebo problémov pri vypĺňaní sa obráťte na zamestnancov sekcie športu MŠVVaŠ SR.</t>
  </si>
  <si>
    <r>
      <t>(7) V hárku „</t>
    </r>
    <r>
      <rPr>
        <b/>
        <sz val="10"/>
        <rFont val="Arial"/>
        <family val="2"/>
        <charset val="238"/>
      </rPr>
      <t>Doklady</t>
    </r>
    <r>
      <rPr>
        <sz val="10"/>
        <rFont val="Arial"/>
        <family val="2"/>
        <charset val="238"/>
      </rPr>
      <t>“ vyberte zo zoznamu svoju organizáciu („Prijímateľ Finančných prostriedkov“).</t>
    </r>
  </si>
  <si>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</si>
  <si>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</si>
  <si>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(10)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</si>
  <si>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</si>
  <si>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</si>
  <si>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(13) Vyúčtovávané sumy vkladajte s presnosťou na dve desatinné miesta.</t>
  </si>
  <si>
    <t>(14)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</si>
  <si>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</si>
  <si>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</si>
  <si>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</si>
  <si>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</si>
  <si>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</si>
  <si>
    <r>
      <t>(20)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 xml:space="preserve">Upozornenie: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</si>
  <si>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</si>
  <si>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</si>
  <si>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t>b) skontrolujte identifikačné údaje o vašej organizácii (v prípade potreby zmeny identifikačných údajov organizácie kontaktujte zamestnancov sekcie športu MŠVVaŠ SR).</t>
  </si>
  <si>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</si>
  <si>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DÔLEŽITÉ UPOZORNENIA</t>
  </si>
  <si>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</si>
  <si>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POZOR:</t>
  </si>
  <si>
    <t>Zálohové platby za to isté plnenie uvádzať v riadkoch pod sebou. Ako poslednú uviesť vyúčtovaciu platbu.</t>
  </si>
  <si>
    <t>VZOR:</t>
  </si>
  <si>
    <t>Názov: Majstrovstvá V4 v skúškach</t>
  </si>
  <si>
    <t>Termín: 3.9.2019</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</si>
  <si>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</si>
  <si>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</si>
  <si>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</si>
  <si>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</si>
  <si>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</si>
  <si>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</si>
  <si>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VYSVETLIVKY</t>
  </si>
  <si>
    <t>Účel úhrady (stĺpec A)</t>
  </si>
  <si>
    <t>Vybrať z rozbaľovacieho zoznamu, inak formulár nebude správne vyhodnocovať vyúčtovanie.</t>
  </si>
  <si>
    <t>Doklady vkladať v poradí jednotlivých účelov a v rámci účelov podľa Popisu uhradeného plnenia.</t>
  </si>
  <si>
    <t>Interné číslo účtovného dokladu (stĺpec B)</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</si>
  <si>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</si>
  <si>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</si>
  <si>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</si>
  <si>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</si>
  <si>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</si>
  <si>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</si>
  <si>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r>
      <t>Pri refundáciách</t>
    </r>
    <r>
      <rPr>
        <sz val="10"/>
        <rFont val="Arial"/>
        <family val="2"/>
        <charset val="238"/>
      </rPr>
      <t xml:space="preserve"> je to dátum prevodu z dotačného účtu alebo dátum na pokladničnom doklade na refundovaný účet.</t>
    </r>
  </si>
  <si>
    <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</si>
  <si>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neuvádzať dátum zadania príkazu na úhradu,</t>
  </si>
  <si>
    <t>neuvádzať dátum splatnosti/vystavenia/zdaniteľného plnenia faktúry,</t>
  </si>
  <si>
    <t>dátum skutočnej úhrady nesmie byť neskorší ako termín použitia.</t>
  </si>
  <si>
    <t>Popis úhrady (stĺpec E)</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</si>
  <si>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</si>
  <si>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</si>
  <si>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V prípade refundácie (napr. výdavkov klubu) treba uzatvoriť zmluvu o refundácii (s daným klubom) a rozpísať použitie na konkrétne položky. </t>
  </si>
  <si>
    <t xml:space="preserve"> </t>
  </si>
  <si>
    <t>VRATKY (vrátené nevyčerpané Finančné prostriedky) neuvádzať ani kladným ani záporným číslom. Nevyčerpané Finančné prostriedky sa automaticky zobrazia v hárku "Spolu".</t>
  </si>
  <si>
    <t>IČO dodávateľa plnenia (stĺpec F)</t>
  </si>
  <si>
    <t>IČO dodávateľa plnenia zo stĺpca G.</t>
  </si>
  <si>
    <t>Dodávateľ plnenia (stĺpec G)</t>
  </si>
  <si>
    <t>Dodávateľom plnenia je</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</si>
  <si>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</si>
  <si>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</si>
  <si>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</si>
  <si>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VŽDY meno a priezvisko živnostníka (NIE napr. "osoba 1") s označením "živnostník",  nakoľko ide o obchodné meno a príjem z podnikateľskej činnosti,</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</si>
  <si>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</si>
  <si>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</si>
  <si>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</si>
  <si>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H)</t>
  </si>
  <si>
    <t>Uviesť skutočne uhradenú sumu s presnosťou na dve desatinné miesta. Sumy je potrebné uvádzať presne ako na faktúre (nielen približne).
Doplnenie: Úhradu môžete vykonať zo samostatného bankového účtu, uvedeného v Zmluve.</t>
  </si>
  <si>
    <t>Analytický kód (stĺpec I)</t>
  </si>
  <si>
    <r>
      <t xml:space="preserve">Analytický kód </t>
    </r>
    <r>
      <rPr>
        <b/>
        <sz val="10"/>
        <color indexed="30"/>
        <rFont val="Arial"/>
        <family val="2"/>
        <charset val="238"/>
      </rPr>
      <t xml:space="preserve">pre príspevok uznanému športu
</t>
    </r>
    <r>
      <rPr>
        <sz val="10"/>
        <rFont val="Arial"/>
        <family val="2"/>
        <charset val="238"/>
      </rPr>
      <t>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
</t>
    </r>
    <r>
      <rPr>
        <sz val="10"/>
        <rFont val="Arial"/>
        <family val="2"/>
        <charset val="238"/>
      </rPr>
      <t>99 = spolufinancovanie</t>
    </r>
  </si>
  <si>
    <t>Príklady vyplnenia formulára</t>
  </si>
  <si>
    <t>Priebežné čerpanie finančných prostriedkov poskytnutých zo štátneho rozpočtu v oblasti športu v roku 2019</t>
  </si>
  <si>
    <t>V1</t>
  </si>
  <si>
    <t>Prijímateľ dotácie:</t>
  </si>
  <si>
    <t>Slovenský zväz skúšobný</t>
  </si>
  <si>
    <r>
      <t xml:space="preserve">Účel úhrady
</t>
    </r>
    <r>
      <rPr>
        <b/>
        <sz val="8"/>
        <color indexed="10"/>
        <rFont val="Arial"/>
        <family val="2"/>
        <charset val="238"/>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</si>
  <si>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</si>
  <si>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</si>
  <si>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</si>
  <si>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charset val="238"/>
      </rPr>
      <t>(vyberte z rozbaľovacieho zoznamu, alebo zadajte voľný text)</t>
    </r>
  </si>
  <si>
    <t>IČO 
dodávateľa
plnenia</t>
  </si>
  <si>
    <t>Dodávateľ plnenia</t>
  </si>
  <si>
    <t>Skutočne uhradená suma
(eur)</t>
  </si>
  <si>
    <t>AK</t>
  </si>
  <si>
    <t>a - kriket - bežné výdavky</t>
  </si>
  <si>
    <t xml:space="preserve">Organizovanie podujatia
Názov podujatia: Svetový pohár v skúškach
Miesto konania: Brezno
Termín: 15. - 18.4.2017
Počet zúčastnených osôb (okrem divákov): 20
</t>
  </si>
  <si>
    <t>123/2017</t>
  </si>
  <si>
    <t>CP14-110</t>
  </si>
  <si>
    <t>počet odpracovaných hodín spolu: 100
hrubé mzdy vyplatené osobám v súvislosti s podujatím vrátane odvodov zamestnávateľa spolu (dohody, zmluvy, faktúry, a pod.) v eur</t>
  </si>
  <si>
    <t>osoba 1 - osoba 20</t>
  </si>
  <si>
    <t>124/2017</t>
  </si>
  <si>
    <t>DF 24</t>
  </si>
  <si>
    <t>náklady na ubytovanie 10 športovcov + 1 tréner</t>
  </si>
  <si>
    <t>Chata Breznovčan</t>
  </si>
  <si>
    <t>100/2017</t>
  </si>
  <si>
    <t>3020</t>
  </si>
  <si>
    <t>grafické práce na výrobe loga podujatia</t>
  </si>
  <si>
    <t>Anna Malá - PROMOTION, s.r.o.</t>
  </si>
  <si>
    <t>121/2017</t>
  </si>
  <si>
    <t>100002352</t>
  </si>
  <si>
    <t xml:space="preserve">cestovné - vlak - Bratislava - Brezno, 16 osôb </t>
  </si>
  <si>
    <t>Ján Rýchly</t>
  </si>
  <si>
    <t>125/2017</t>
  </si>
  <si>
    <t>DF 26</t>
  </si>
  <si>
    <t>stravovanie 20 osôb</t>
  </si>
  <si>
    <t>Reštaurácia "U vodníka", Brezno</t>
  </si>
  <si>
    <t>126/2017</t>
  </si>
  <si>
    <t>DF 29</t>
  </si>
  <si>
    <t>prenájom plavárne</t>
  </si>
  <si>
    <t>STARZ, Bratislava</t>
  </si>
  <si>
    <t>128/2017</t>
  </si>
  <si>
    <t>DF 30</t>
  </si>
  <si>
    <t>nákup športového oblečenia - 15 ks</t>
  </si>
  <si>
    <t>Adidas, Brezno</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</si>
  <si>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</si>
  <si>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</si>
  <si>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3252514</t>
  </si>
  <si>
    <t>nákup leteniek - 6 ks</t>
  </si>
  <si>
    <t>Czech Airlines</t>
  </si>
  <si>
    <t>274/2017</t>
  </si>
  <si>
    <t>D/258/2017</t>
  </si>
  <si>
    <t>materiálové zabezpečenie pretekov - nákup 4 pušiek</t>
  </si>
  <si>
    <t>Puškárstvo - Ernest Bezaj, Malinovo</t>
  </si>
  <si>
    <t>275/2017</t>
  </si>
  <si>
    <t>DF 32</t>
  </si>
  <si>
    <t>občerstvenie - 6 osôb</t>
  </si>
  <si>
    <t>Messing Catering, s.r.o., Rovinka</t>
  </si>
  <si>
    <t>280/2017</t>
  </si>
  <si>
    <t>DF 33</t>
  </si>
  <si>
    <t>ubytovanie - 2 osoby</t>
  </si>
  <si>
    <t>Jozef Karát - privát, Šaľa</t>
  </si>
  <si>
    <t>190/2017</t>
  </si>
  <si>
    <t>DF50</t>
  </si>
  <si>
    <t>prenájom miestnosti</t>
  </si>
  <si>
    <t>Double Tree Hotel, Bratislava</t>
  </si>
  <si>
    <t>250/2017</t>
  </si>
  <si>
    <t>999</t>
  </si>
  <si>
    <t>cestovné - Cerová - Trnava a späť, 3.9.2017, 2 osoby</t>
  </si>
  <si>
    <t>Železničná spoločnosť, a.s., Slovensko</t>
  </si>
  <si>
    <t>251/2017</t>
  </si>
  <si>
    <t>258963</t>
  </si>
  <si>
    <t>vecné ceny - poháre 3 ks</t>
  </si>
  <si>
    <t>Victory sport, s.r.o.</t>
  </si>
  <si>
    <t>Ostatné</t>
  </si>
  <si>
    <t>P1/V/316</t>
  </si>
  <si>
    <t>Hrubé mzdy vyplatené osobám (zamestnancom) vrátane odvodov zamestnávateľa za rok 2017
počet fyzických osôb: 5</t>
  </si>
  <si>
    <t>osoba 1, osoba 4 - 7</t>
  </si>
  <si>
    <t>J/2017-20</t>
  </si>
  <si>
    <t>258</t>
  </si>
  <si>
    <t>doplnky výživy - 21 športovcov</t>
  </si>
  <si>
    <t>Lekáreň Kozia, Bratislava</t>
  </si>
  <si>
    <t>DF2017/326</t>
  </si>
  <si>
    <t>oprava športtesteru</t>
  </si>
  <si>
    <t>TOP TREND Patrik Valo</t>
  </si>
  <si>
    <t>DF2017/193</t>
  </si>
  <si>
    <t>havarijné poistenie 1-3/2017, EČV BA 258 KK</t>
  </si>
  <si>
    <t>Uniqa poisťovňa, a.s.</t>
  </si>
  <si>
    <t>diaľničná nálepka na rok 2017</t>
  </si>
  <si>
    <t>OMV, s.r.o.</t>
  </si>
  <si>
    <t>199/2017</t>
  </si>
  <si>
    <t>32</t>
  </si>
  <si>
    <t>poštovné</t>
  </si>
  <si>
    <t>Slovenská pošta, a.s.</t>
  </si>
  <si>
    <t>3</t>
  </si>
  <si>
    <t>nájom kancelárskych priestorov 2/2017</t>
  </si>
  <si>
    <t>Slovenské združenie telesnej kultúry</t>
  </si>
  <si>
    <t>P1/V/259</t>
  </si>
  <si>
    <t>20123698752</t>
  </si>
  <si>
    <t>regenerácia, 8 športovcov, 8/2017</t>
  </si>
  <si>
    <t>SPORTMEDICAL s.r.o., Bratislava</t>
  </si>
  <si>
    <t>235/2017</t>
  </si>
  <si>
    <t>40010</t>
  </si>
  <si>
    <t>nákup materiálu - reprezentačná vlajka 1 ks</t>
  </si>
  <si>
    <t>ADAT, s.r.o.</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</si>
  <si>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</si>
  <si>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</si>
  <si>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</si>
  <si>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Prestige catering, s.r.o.</t>
  </si>
  <si>
    <t>207/2017</t>
  </si>
  <si>
    <t>DF500</t>
  </si>
  <si>
    <t>prenájom plavárne, 4 dráhy, 8 hodín</t>
  </si>
  <si>
    <t>Mesto Žilina</t>
  </si>
  <si>
    <t>305/20104</t>
  </si>
  <si>
    <t>14</t>
  </si>
  <si>
    <t>upratovacie služby 5/2017</t>
  </si>
  <si>
    <t>Boris Dubaj - živnostník</t>
  </si>
  <si>
    <t>V-2017-3</t>
  </si>
  <si>
    <t>bankové poplatky</t>
  </si>
  <si>
    <t>SLSP, a.s.</t>
  </si>
  <si>
    <t>980</t>
  </si>
  <si>
    <t>poplatok medzinárodnej federácii za rok 2017</t>
  </si>
  <si>
    <t>Internationale Asociation .....</t>
  </si>
  <si>
    <t>5</t>
  </si>
  <si>
    <t>členský poplatok za rok 2017</t>
  </si>
  <si>
    <t>Konfederácia športových zväzov</t>
  </si>
  <si>
    <t>301/2017</t>
  </si>
  <si>
    <t>78954787</t>
  </si>
  <si>
    <t>prenájom optického kábla 3/2017</t>
  </si>
  <si>
    <t>e-Net, s.r.o.</t>
  </si>
  <si>
    <t>330/2017</t>
  </si>
  <si>
    <t>FD52</t>
  </si>
  <si>
    <t>poplatky za telefón, 7/2017</t>
  </si>
  <si>
    <t>Slovak telekom, a.s.</t>
  </si>
  <si>
    <t>V1-12</t>
  </si>
  <si>
    <t>PHM - služobné motorové vozidlo
EČV: BA 111 SA
Obdobie: 14.4. - 18.4.2017
Najazdené kilometre: 800 km</t>
  </si>
  <si>
    <t>Slovnaft, a.s. Bratislava</t>
  </si>
  <si>
    <t>25</t>
  </si>
  <si>
    <t>358</t>
  </si>
  <si>
    <t>trénerské služby 10/2017</t>
  </si>
  <si>
    <t>Ondrej Pado - živnostník</t>
  </si>
  <si>
    <t>26985235</t>
  </si>
  <si>
    <t>oprava služobného motorového vozidla, BA 222 AA</t>
  </si>
  <si>
    <t>Prvý autoservis, Bratislava</t>
  </si>
  <si>
    <t>P1/V/309</t>
  </si>
  <si>
    <t>PP46130119</t>
  </si>
  <si>
    <t>lekárske vyšetrenie - 10 športovcov</t>
  </si>
  <si>
    <t>Alpha medical a.s.</t>
  </si>
  <si>
    <t>300/2017</t>
  </si>
  <si>
    <t>256</t>
  </si>
  <si>
    <t>laboratórne vyšetrenie</t>
  </si>
  <si>
    <t>Nemocnica s poliklinikou, Prešov</t>
  </si>
  <si>
    <t>V/2017/3</t>
  </si>
  <si>
    <t>DF2017/143</t>
  </si>
  <si>
    <t>lyžiarsky servis - február 2017</t>
  </si>
  <si>
    <t>Dušan Otčenáš - Martek Sport</t>
  </si>
  <si>
    <t>ID258</t>
  </si>
  <si>
    <t>športová výstroj - tenisové rakety - 7 ks</t>
  </si>
  <si>
    <t>Sportissimo, Bratislava</t>
  </si>
  <si>
    <t>b - Sergej Bubka</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</si>
  <si>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</si>
  <si>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</si>
  <si>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</si>
  <si>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 xml:space="preserve">Peter Konrád </t>
  </si>
  <si>
    <t>R/2017/11</t>
  </si>
  <si>
    <t>regenerácia</t>
  </si>
  <si>
    <t>369</t>
  </si>
  <si>
    <t>prenájom tenisového kurtu 1.2.2017</t>
  </si>
  <si>
    <t>Národné tenisové centrum, a.s.</t>
  </si>
  <si>
    <t>40/2017</t>
  </si>
  <si>
    <t>25412</t>
  </si>
  <si>
    <t>doplnky výživy</t>
  </si>
  <si>
    <t>Sunpharma, s.r.o.</t>
  </si>
  <si>
    <t>a - kriket - mikrobus</t>
  </si>
  <si>
    <t>4/2017/DU</t>
  </si>
  <si>
    <t>nákup mikrobusu, EVČ BA 111 SS (faktúra doložená v prílohe vyúčtovania)</t>
  </si>
  <si>
    <t>AUDI centrum, s.r.o.</t>
  </si>
  <si>
    <t>a - kriket - hala</t>
  </si>
  <si>
    <t>89/2017</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</si>
  <si>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</si>
  <si>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</si>
  <si>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</si>
  <si>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</si>
  <si>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</si>
  <si>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ID082</t>
  </si>
  <si>
    <t>555</t>
  </si>
  <si>
    <t>doprava, BUS, 2.7.2017, 7.6.2017, 39 osôb</t>
  </si>
  <si>
    <t>Autodoprava Charvát, Veľké Bielice</t>
  </si>
  <si>
    <t>ID100</t>
  </si>
  <si>
    <t>444</t>
  </si>
  <si>
    <t>cestovné, VLAK, Banská Bystrica - Košice, 3.7.2017, 8 osôb</t>
  </si>
  <si>
    <t>Ján Rýchly, prezident zväzu</t>
  </si>
  <si>
    <t>FA213090</t>
  </si>
  <si>
    <t>1300072</t>
  </si>
  <si>
    <t xml:space="preserve">potlač 4 ks športových dresov </t>
  </si>
  <si>
    <t>RES Promotion, s.r.o., Košice 1</t>
  </si>
  <si>
    <t>310/2017</t>
  </si>
  <si>
    <t>DF2555</t>
  </si>
  <si>
    <t>regenerácia 16.5.2017, 1 športovec</t>
  </si>
  <si>
    <t>Fyziopraktik, s.r.o.</t>
  </si>
  <si>
    <t>32/2017</t>
  </si>
  <si>
    <t>PZ5</t>
  </si>
  <si>
    <t>trénerská činnosť 12/2017</t>
  </si>
  <si>
    <t>Henrich Madaj - živnostník</t>
  </si>
  <si>
    <t>25/2017</t>
  </si>
  <si>
    <t>254</t>
  </si>
  <si>
    <t>Materiálové vybavenie športovcov CTM Žilina, náhradné súčiastky na bicykel</t>
  </si>
  <si>
    <t>Bottico, s.r.o. Otrokovice</t>
  </si>
  <si>
    <t>288/2017</t>
  </si>
  <si>
    <t>141</t>
  </si>
  <si>
    <t>regenerácia športovcov CTM Bobot, 30 hodín</t>
  </si>
  <si>
    <t>Slovenské liečebné kúpele Rajecké Teplice, a.s.</t>
  </si>
  <si>
    <t>ID221</t>
  </si>
  <si>
    <t xml:space="preserve">refundácia nákladov na základe zmluvy za centrum talentovanej mládeže Bošáca: sústredenie mladších žiačok, 30.6.-7.7.2017, Bardejov, ubytovanie, 12 osôb </t>
  </si>
  <si>
    <t>Ubytovňa Nádej, Bardejov</t>
  </si>
  <si>
    <t>d - finančné odmeny športovcom a trénerom - Eleonóra Sihoťová</t>
  </si>
  <si>
    <t>760998</t>
  </si>
  <si>
    <t>odmena športovcom za výsledky dosiahnuté v roku 2017</t>
  </si>
  <si>
    <t>Peter Novák</t>
  </si>
  <si>
    <t xml:space="preserve">d - finančné odmeny športovcom a trénerom -  Miroslav Hurban </t>
  </si>
  <si>
    <t>13/2017</t>
  </si>
  <si>
    <t>760852</t>
  </si>
  <si>
    <t xml:space="preserve">odmena trénerovi mládeže </t>
  </si>
  <si>
    <t>Miroslav Hurban</t>
  </si>
  <si>
    <t>d- Národná súťaž v skúškach</t>
  </si>
  <si>
    <t xml:space="preserve">Organizovanie podujatia                                                          Názov: Národná súťaž v skúškach                                             Termín: 15.06.2017                                                    Miesto - mesto a štát: Pezinok                                                              Počet zúčastnených osôb (okrem divákov): 547         </t>
  </si>
  <si>
    <t>66/2017</t>
  </si>
  <si>
    <t>tlač diplomov A4 547 ks</t>
  </si>
  <si>
    <t>Mouton, s.r.o. Žilina</t>
  </si>
  <si>
    <t>361/2017</t>
  </si>
  <si>
    <t>36</t>
  </si>
  <si>
    <t xml:space="preserve">technické a organizačné zabezpečenie súťaže - úprava pretekárskej dráhy, stavba pódia, organizácia záverečného ceremoniálu, moderovanie </t>
  </si>
  <si>
    <t>Dušan Tesár - Select Managering, s.r.o.</t>
  </si>
  <si>
    <t>98/2017</t>
  </si>
  <si>
    <t>nákup športového vybavenia - 20 ks lôpt</t>
  </si>
  <si>
    <t>Sport, s.r.o. Poprad</t>
  </si>
  <si>
    <t>PC2017/36</t>
  </si>
  <si>
    <t>56/C</t>
  </si>
  <si>
    <t>PHM - služobné motorové vozidlo
EČV: BL 363 AA
Obdobie: 10.6.-15.6.2017
Najazdené kilometre: 600</t>
  </si>
  <si>
    <t>OMV, s.r.o., Bratislava</t>
  </si>
  <si>
    <t xml:space="preserve">Organizovanie podujatia                                                          Názov: M-SR žiakov ZŠ v skúškach                                             Termín: 15.05.2017                                                    Miesto - mesto a štát: Nitra                                                              Počet zúčastnených osôb (okrem divákov): 220         </t>
  </si>
  <si>
    <t>380/2017</t>
  </si>
  <si>
    <t>952</t>
  </si>
  <si>
    <t>športový materiál - bedmintonové rakety, košíky</t>
  </si>
  <si>
    <t xml:space="preserve">Funny sport, s.r.o., Prešov </t>
  </si>
  <si>
    <t>390/2017</t>
  </si>
  <si>
    <t>3852/2017</t>
  </si>
  <si>
    <t>zdravotné služby</t>
  </si>
  <si>
    <t>DZS OPTIMUS, s.r.o.</t>
  </si>
  <si>
    <t>d- obnova turistických značkovaných trás a údržba turistických informačných miest</t>
  </si>
  <si>
    <t>400/,2017</t>
  </si>
  <si>
    <t>V582/14</t>
  </si>
  <si>
    <t>materiál na obnovu značkovania - okres Poprad - farby, štetce, stĺpiky</t>
  </si>
  <si>
    <t>Color, s.r.o., Poprad</t>
  </si>
  <si>
    <t>Aktualizovaná suma prostriedkov poskytnutých ministerstvom k  dátumu</t>
  </si>
  <si>
    <t>Prijímateľ</t>
  </si>
  <si>
    <t>IČO:</t>
  </si>
  <si>
    <t>Sídlo:</t>
  </si>
  <si>
    <t>PPG</t>
  </si>
  <si>
    <t>Poskytnuté prostriedky</t>
  </si>
  <si>
    <t>026 01</t>
  </si>
  <si>
    <t>Šport pre všetkých, školský a univerzitný šport</t>
  </si>
  <si>
    <t>026 02</t>
  </si>
  <si>
    <t>Uznané športy</t>
  </si>
  <si>
    <t>026 03</t>
  </si>
  <si>
    <t>Národné športové projekty</t>
  </si>
  <si>
    <t>026 04</t>
  </si>
  <si>
    <t>Športová infraštruktúra</t>
  </si>
  <si>
    <t>026 05</t>
  </si>
  <si>
    <t>Prierezové činnosti v športe</t>
  </si>
  <si>
    <t>SPOLU</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</si>
  <si>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charset val="238"/>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</si>
  <si>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</si>
  <si>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</si>
  <si>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</si>
  <si>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</si>
  <si>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</si>
  <si>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</si>
  <si>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t>
  </si>
  <si>
    <t>v roku 2019</t>
  </si>
  <si>
    <t xml:space="preserve">Názov prijímateľa prostriedkov: </t>
  </si>
  <si>
    <t>BBB</t>
  </si>
  <si>
    <t>CCC</t>
  </si>
  <si>
    <t>DDD</t>
  </si>
  <si>
    <t>EEE</t>
  </si>
  <si>
    <t>FFF</t>
  </si>
  <si>
    <t>GGG</t>
  </si>
  <si>
    <t>ÚDAJE ZORADIŤ PODĽA ÚČELU ÚHRADY A V RÁMCI JEDNÉHO ÚČELU PODĽA POPISU ÚHRADY</t>
  </si>
  <si>
    <t>Priebežné čerpanie a vyúčtovanie finančných prostriedkov poskytnutých zo štátneho rozpočtu v oblasti športu v roku 2019</t>
  </si>
  <si>
    <t>Právna forma:</t>
  </si>
  <si>
    <t>Podprogram</t>
  </si>
  <si>
    <t>Poskytnuté
(eur)</t>
  </si>
  <si>
    <t>Vyúčtované
(eur)</t>
  </si>
  <si>
    <t>Povinnosť
vrátiť
(eur)</t>
  </si>
  <si>
    <t>VÝPOČET</t>
  </si>
  <si>
    <t>Doplniť manuálne vypočítanú sumu na vrátenie!</t>
  </si>
  <si>
    <t xml:space="preserve">                (v bunke E11 namiesto slova "VÝPOČET")</t>
  </si>
  <si>
    <t>Účel</t>
  </si>
  <si>
    <t>Názov</t>
  </si>
  <si>
    <t>Suma</t>
  </si>
  <si>
    <t>a</t>
  </si>
  <si>
    <t>príspevok uznaným športom</t>
  </si>
  <si>
    <t>b</t>
  </si>
  <si>
    <t>príspevok Slovenskému olympijskému a športovému výboru</t>
  </si>
  <si>
    <t>c</t>
  </si>
  <si>
    <t>príspevok Slovenskému paralympijskému výboru</t>
  </si>
  <si>
    <t>d</t>
  </si>
  <si>
    <t>príspevok športovcom top tímu</t>
  </si>
  <si>
    <t>e</t>
  </si>
  <si>
    <t>rozvoj športov, ktoré nie sú uznanými podľa zákona č. 440/2015 Z. z.</t>
  </si>
  <si>
    <t>f</t>
  </si>
  <si>
    <t>organizovanie významných a tradičných športových podujatí na území SR v roku 2019</t>
  </si>
  <si>
    <t>g</t>
  </si>
  <si>
    <t>projekty školského športu, univerzitného športu a športu pre všetkých</t>
  </si>
  <si>
    <t>h</t>
  </si>
  <si>
    <t>podpora a rozvoj turistických a cykloturistických trás</t>
  </si>
  <si>
    <t>i</t>
  </si>
  <si>
    <t>finančné odmeny športovcom za výsledky dosiahnuté v roku 2018 a trénerom mládeže za dosiahnuté výsledky ich športovcov v roku 2018 a za celoživotnú prácu s mládežou</t>
  </si>
  <si>
    <t>j</t>
  </si>
  <si>
    <t>projekty pre popularizáciu pohybových aktivít detí, mládeže a seniorov</t>
  </si>
  <si>
    <t>k</t>
  </si>
  <si>
    <t>l</t>
  </si>
  <si>
    <t>m</t>
  </si>
  <si>
    <t>n</t>
  </si>
  <si>
    <t>o</t>
  </si>
  <si>
    <t>p</t>
  </si>
  <si>
    <t>Použitie príspevku uznanému športu</t>
  </si>
  <si>
    <t>mládež 23
MIN.</t>
  </si>
  <si>
    <t>talenty
MIN.</t>
  </si>
  <si>
    <t>reprezentácia
MIN.</t>
  </si>
  <si>
    <t>prevádzka
MAX.</t>
  </si>
  <si>
    <t>Poskytnutý príspevok uznanému športu</t>
  </si>
  <si>
    <t>Vyúčtovaný príspevok uznanému športu</t>
  </si>
  <si>
    <t>ROZDIEL</t>
  </si>
  <si>
    <t>POZOR! V žiadnom riadku nemôžu byť suma Vyúčtovaných FP (stĺpec D) väčšia ako suma Poskytnutých FP (stĺpec C)!</t>
  </si>
  <si>
    <t>Účel poskytnutých finančných prostriedkov</t>
  </si>
  <si>
    <t>Poskytnuté
FP</t>
  </si>
  <si>
    <t>Vyúčtované
FP</t>
  </si>
  <si>
    <t>Povinné
SF</t>
  </si>
  <si>
    <t>Vyúčtované
SF</t>
  </si>
  <si>
    <t>Povinnosť
vrátiť</t>
  </si>
  <si>
    <t>BK</t>
  </si>
  <si>
    <t>PPGBK</t>
  </si>
  <si>
    <t>;</t>
  </si>
  <si>
    <t>Čestne vyhlasujem, že</t>
  </si>
  <si>
    <t>a) všetky uvedené údaje sú pravdivé,</t>
  </si>
  <si>
    <t>b) dolu podpísaná osoba/osoby je oprávnená/sú oprávnené v súlade so stanovami/zriaďovacou listinou na podpis vyúčtovania finančných prostriedkov poskytnutých v roku 2018.</t>
  </si>
  <si>
    <t>c) toto vytlačené a podpísané vyúčtovanie je zhodné s hárkom, ktorý sme zaslali na adresu ziadosti.sport@minedu.sk dňa ....................... o .......... hod. ........ min.</t>
  </si>
  <si>
    <t>Súhlasím so zhromažďovaním, spracovávaním a zverejňovaním poskytnutých údajov.</t>
  </si>
  <si>
    <t>Dátum:</t>
  </si>
  <si>
    <t>meno a priezvisko štatutárneho zástupcu/zástupcov oprávneného/oprávnených na podpis žiadosti a zmluvy o poskytnutí dotácie v súlade so stanovami, resp. zriaďovacou listinou</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</si>
  <si>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</si>
  <si>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</si>
  <si>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</si>
  <si>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</si>
  <si>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</si>
  <si>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</si>
  <si>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</si>
  <si>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</si>
  <si>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</si>
  <si>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</si>
  <si>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</si>
  <si>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</si>
  <si>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</si>
  <si>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</si>
  <si>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</si>
  <si>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</si>
  <si>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</si>
  <si>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</si>
  <si>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</si>
  <si>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</si>
  <si>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</si>
  <si>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</si>
  <si>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</si>
  <si>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</si>
  <si>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</si>
  <si>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</si>
  <si>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</si>
  <si>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</si>
  <si>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</si>
  <si>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</si>
  <si>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</si>
  <si>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</si>
  <si>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</si>
  <si>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</si>
  <si>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</si>
  <si>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</si>
  <si>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</si>
  <si>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</si>
  <si>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</si>
  <si>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</si>
  <si>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IČO</t>
  </si>
  <si>
    <t>Subjekt</t>
  </si>
  <si>
    <t>Právna forma</t>
  </si>
  <si>
    <t>Ulica a číslo domu</t>
  </si>
  <si>
    <t>Mesto</t>
  </si>
  <si>
    <t>PSČ</t>
  </si>
  <si>
    <t>Webové sídlo</t>
  </si>
  <si>
    <t>E-mail</t>
  </si>
  <si>
    <t>Štatutárny zástupca</t>
  </si>
  <si>
    <t>Štatutár - funkcia</t>
  </si>
  <si>
    <t>Kontakná osoba</t>
  </si>
  <si>
    <t>Kontakt
telefón</t>
  </si>
  <si>
    <t>30787009</t>
  </si>
  <si>
    <t>Slovenská asociácia amerického futbalu, o.z.</t>
  </si>
  <si>
    <t>občianske združenie</t>
  </si>
  <si>
    <t>Revolučná 3289/1</t>
  </si>
  <si>
    <t>Žilina</t>
  </si>
  <si>
    <t>010 01</t>
  </si>
  <si>
    <t>www.saaf.sk</t>
  </si>
  <si>
    <t>info@saaf.sk</t>
  </si>
  <si>
    <t>Ján Polák</t>
  </si>
  <si>
    <t>prezident</t>
  </si>
  <si>
    <t>00631655</t>
  </si>
  <si>
    <t>Slovenská asociácia boccie</t>
  </si>
  <si>
    <t>Štefana Moyzesa 57/4304</t>
  </si>
  <si>
    <t>Lučenec</t>
  </si>
  <si>
    <t>984 01</t>
  </si>
  <si>
    <t>www.bocce.sk</t>
  </si>
  <si>
    <t>slovenska.asociacia.bocce@gmail.com</t>
  </si>
  <si>
    <t xml:space="preserve">Veronika Obročníková </t>
  </si>
  <si>
    <t xml:space="preserve">podpredsedníčka </t>
  </si>
  <si>
    <t>Obročníková Veronika</t>
  </si>
  <si>
    <t>42019541</t>
  </si>
  <si>
    <t>Slovenská asociácia čínskeho wushu</t>
  </si>
  <si>
    <t>Námestie SNP 11</t>
  </si>
  <si>
    <t>Banská Bystrica</t>
  </si>
  <si>
    <t>974 01</t>
  </si>
  <si>
    <t>www.wushuslovakia.sk</t>
  </si>
  <si>
    <t>email@wushuslovakia.sk</t>
  </si>
  <si>
    <t>Ľubomír France</t>
  </si>
  <si>
    <t>30842069</t>
  </si>
  <si>
    <t>Slovenská asociácia fitnes, kulturistiky a silového trojboja</t>
  </si>
  <si>
    <t>Junácka 6</t>
  </si>
  <si>
    <t>Bratislava 3</t>
  </si>
  <si>
    <t>832 80</t>
  </si>
  <si>
    <t>www.sakst.sk</t>
  </si>
  <si>
    <t>safkst@gmail.com</t>
  </si>
  <si>
    <t>Boris Mlsna</t>
  </si>
  <si>
    <t>31749852</t>
  </si>
  <si>
    <t>Slovenská asociácia Frisbee</t>
  </si>
  <si>
    <t>Eisnerova 6131/13</t>
  </si>
  <si>
    <t>Bratislava 4</t>
  </si>
  <si>
    <t>841 07</t>
  </si>
  <si>
    <t>www.szf.sk</t>
  </si>
  <si>
    <t>safslovakia@gmail.com</t>
  </si>
  <si>
    <t>Juraj Turan</t>
  </si>
  <si>
    <t>predseda výkonnej rady</t>
  </si>
  <si>
    <t>Tomáš Lehuta</t>
  </si>
  <si>
    <t>31940668</t>
  </si>
  <si>
    <t>Slovenská asociácia korfbalu</t>
  </si>
  <si>
    <t>Makovického 6/2</t>
  </si>
  <si>
    <t>Prievidza</t>
  </si>
  <si>
    <t>971 01</t>
  </si>
  <si>
    <t>www.korfbal.sk</t>
  </si>
  <si>
    <t>martinsonoga@gmail.com</t>
  </si>
  <si>
    <t>Martin Sonoga</t>
  </si>
  <si>
    <t>31824021</t>
  </si>
  <si>
    <t>Slovenská asociácia motoristického športu</t>
  </si>
  <si>
    <t>Fatranská 3</t>
  </si>
  <si>
    <t>Nitra</t>
  </si>
  <si>
    <t>949 01</t>
  </si>
  <si>
    <t>www.sams-asn.sk</t>
  </si>
  <si>
    <t>samssk@nextra.sk</t>
  </si>
  <si>
    <t>Dušan Koblišek</t>
  </si>
  <si>
    <t>Vojtech Ruisl</t>
  </si>
  <si>
    <t>30814910</t>
  </si>
  <si>
    <t>Slovenská asociácia Taekwondo WTF</t>
  </si>
  <si>
    <t>www.satkd.sk</t>
  </si>
  <si>
    <t>satkd.wtf@gmail.com</t>
  </si>
  <si>
    <t>Pavel Ižarik</t>
  </si>
  <si>
    <t>30844568</t>
  </si>
  <si>
    <t>Slovenská baseballová federácia</t>
  </si>
  <si>
    <t>www.baseballslovakia.com</t>
  </si>
  <si>
    <t>office@baseballslovakia.com</t>
  </si>
  <si>
    <t>Dušan Noga</t>
  </si>
  <si>
    <t>František Bunta</t>
  </si>
  <si>
    <t>17315166</t>
  </si>
  <si>
    <t>Slovenská basketbalová asociácia</t>
  </si>
  <si>
    <t>www.slovakbasket.sk</t>
  </si>
  <si>
    <t>sekretariat@slovakbasket.sk</t>
  </si>
  <si>
    <t>Pavel Bagin</t>
  </si>
  <si>
    <t>Štefan Kubík</t>
  </si>
  <si>
    <t>31744621</t>
  </si>
  <si>
    <t>Slovenská boxerská federácia</t>
  </si>
  <si>
    <t>Dr. Vladimíra Clementisa 10</t>
  </si>
  <si>
    <t>Bratislava 2</t>
  </si>
  <si>
    <t>821 02</t>
  </si>
  <si>
    <t xml:space="preserve">www.sbf.sk </t>
  </si>
  <si>
    <t>sbf@sbf.sk</t>
  </si>
  <si>
    <t>Tomáš Kovács</t>
  </si>
  <si>
    <t>Mária Rapčanová</t>
  </si>
  <si>
    <t>36064742</t>
  </si>
  <si>
    <t>Slovenská federácia pétanque</t>
  </si>
  <si>
    <t xml:space="preserve">Ilýrska 2/A </t>
  </si>
  <si>
    <t>Bratislava 5</t>
  </si>
  <si>
    <t>851 10</t>
  </si>
  <si>
    <t>www.sfp.sk</t>
  </si>
  <si>
    <t>prezidium@sfp.sk</t>
  </si>
  <si>
    <t>David Mortreux</t>
  </si>
  <si>
    <t>Martin Ševček</t>
  </si>
  <si>
    <t>50284363</t>
  </si>
  <si>
    <t>Slovenská golfová asociácia</t>
  </si>
  <si>
    <t>Kukučínova 26</t>
  </si>
  <si>
    <t>831 02</t>
  </si>
  <si>
    <t>www.skga.sk</t>
  </si>
  <si>
    <t>skga@skga.sk</t>
  </si>
  <si>
    <t>Tomáš Stoklasa, Miroslav Rusnák</t>
  </si>
  <si>
    <t>prezident, viceprezident</t>
  </si>
  <si>
    <t>Kamil Balga</t>
  </si>
  <si>
    <t>00688321</t>
  </si>
  <si>
    <t>Slovenská gymnastická federácia</t>
  </si>
  <si>
    <t>www.sgf.sk</t>
  </si>
  <si>
    <t>gymnastics@sgf.sk</t>
  </si>
  <si>
    <t>Ján Novák</t>
  </si>
  <si>
    <t>Monika Šišková</t>
  </si>
  <si>
    <t>31787801</t>
  </si>
  <si>
    <t>SLOVENSKÁ JAZDECKÁ FEDERÁCIA</t>
  </si>
  <si>
    <t>www.sjf.sk</t>
  </si>
  <si>
    <t>info@sjf.sk</t>
  </si>
  <si>
    <t>Vladimír Chovan</t>
  </si>
  <si>
    <t>predseda</t>
  </si>
  <si>
    <t>Zuzana Bačiak Masaryková</t>
  </si>
  <si>
    <t>50434101</t>
  </si>
  <si>
    <t>Slovenská kanoistika</t>
  </si>
  <si>
    <t>831 04</t>
  </si>
  <si>
    <t>www.canoe.sk</t>
  </si>
  <si>
    <t>canoe@canoe.sk</t>
  </si>
  <si>
    <t>Ivan Cibák</t>
  </si>
  <si>
    <t>Boris Bergendi</t>
  </si>
  <si>
    <t>42133700</t>
  </si>
  <si>
    <t>Slovenská lyžiarska asociácia</t>
  </si>
  <si>
    <t>Karpatská 15</t>
  </si>
  <si>
    <t>Poprad</t>
  </si>
  <si>
    <t>058 01</t>
  </si>
  <si>
    <t xml:space="preserve">www.slovak-ski.sk </t>
  </si>
  <si>
    <t>sekretariat@slovak-ski.sk</t>
  </si>
  <si>
    <t>Ivan Ivanič, Marino Mersich, Ján Garaj</t>
  </si>
  <si>
    <t>prezident, viceprezident, viceprezident</t>
  </si>
  <si>
    <t>Radovan Cagala</t>
  </si>
  <si>
    <t>30813883</t>
  </si>
  <si>
    <t>Slovenská motocyklová federácia</t>
  </si>
  <si>
    <t>Športovcov 340</t>
  </si>
  <si>
    <t>Považská Bystrica</t>
  </si>
  <si>
    <t>017 01</t>
  </si>
  <si>
    <t>www.smf.sk</t>
  </si>
  <si>
    <t>smf@smf.sk</t>
  </si>
  <si>
    <t>Peter Smižík</t>
  </si>
  <si>
    <t>Tatiana Kašlíková</t>
  </si>
  <si>
    <t>34057587</t>
  </si>
  <si>
    <t>Slovenská Muay - Thai asociácia</t>
  </si>
  <si>
    <t>Rudohorská 31</t>
  </si>
  <si>
    <t xml:space="preserve">Banská Bystrica </t>
  </si>
  <si>
    <t>974 11</t>
  </si>
  <si>
    <t>www.smta.sk</t>
  </si>
  <si>
    <t>info@vladimirmoravcik.com</t>
  </si>
  <si>
    <t>Vladimír Moravčík</t>
  </si>
  <si>
    <t>Vladimír Piperek</t>
  </si>
  <si>
    <t>36068764</t>
  </si>
  <si>
    <t>Slovenská plavecká federácia</t>
  </si>
  <si>
    <t>Za kasárňou 1</t>
  </si>
  <si>
    <t>831 03</t>
  </si>
  <si>
    <t>www.swimmsvk.sk</t>
  </si>
  <si>
    <t>prezident@swimmsvk.sk</t>
  </si>
  <si>
    <t>Irena Adámková</t>
  </si>
  <si>
    <t>30851459</t>
  </si>
  <si>
    <t>Slovenská rugbyová únia</t>
  </si>
  <si>
    <t>Hrobákova 1</t>
  </si>
  <si>
    <t>851 02</t>
  </si>
  <si>
    <t>www.slovakrugby.sk</t>
  </si>
  <si>
    <t>michal.mihalik@noskopartners.eu</t>
  </si>
  <si>
    <t>Eduard Krützner</t>
  </si>
  <si>
    <t>Michal Mihálik</t>
  </si>
  <si>
    <t>37998919</t>
  </si>
  <si>
    <t>Slovenská skialpinistická asociácia</t>
  </si>
  <si>
    <t>Bobrovec 550</t>
  </si>
  <si>
    <t>Bobrovec</t>
  </si>
  <si>
    <t>032 21</t>
  </si>
  <si>
    <t>www.skialpuj.sk</t>
  </si>
  <si>
    <t>info@skialpuj.sk</t>
  </si>
  <si>
    <t>Matúš Danko</t>
  </si>
  <si>
    <t>viceprezident</t>
  </si>
  <si>
    <t>Michaela Danková</t>
  </si>
  <si>
    <t>17316723</t>
  </si>
  <si>
    <t>Slovenská softballová asociácia</t>
  </si>
  <si>
    <t>www.softballslovakia.com</t>
  </si>
  <si>
    <t>office@softballslovakia.com</t>
  </si>
  <si>
    <t>Richard Bohunický</t>
  </si>
  <si>
    <t>30807018</t>
  </si>
  <si>
    <t>Slovenská squashová asociácia</t>
  </si>
  <si>
    <t>www.squash.sk</t>
  </si>
  <si>
    <t>gs@squash.sk</t>
  </si>
  <si>
    <t>Katarína Kollárová</t>
  </si>
  <si>
    <t>generálny sekretár</t>
  </si>
  <si>
    <t>31745466</t>
  </si>
  <si>
    <t>Slovenská triatlonová únia</t>
  </si>
  <si>
    <t>www.triathlon.sk</t>
  </si>
  <si>
    <t>jurasek@triathlon.sk</t>
  </si>
  <si>
    <t>Jozef Jurášek</t>
  </si>
  <si>
    <t>00688819</t>
  </si>
  <si>
    <t>Slovenská volejbalová federácia</t>
  </si>
  <si>
    <t>www.svf.sk</t>
  </si>
  <si>
    <t>svf@svf.sk</t>
  </si>
  <si>
    <t>Martin Kraščenič</t>
  </si>
  <si>
    <t>Tomáš Singer</t>
  </si>
  <si>
    <t>36063835</t>
  </si>
  <si>
    <t>Slovenský atletický zväz</t>
  </si>
  <si>
    <t>Bajkalská 7A</t>
  </si>
  <si>
    <t>www.atletika.sk</t>
  </si>
  <si>
    <t>gubricky@atletika.sk</t>
  </si>
  <si>
    <t>Peter Korčok, Vladimír Gubrický</t>
  </si>
  <si>
    <t>prezident, generálny sekretár</t>
  </si>
  <si>
    <t>Vladimír Gubrický</t>
  </si>
  <si>
    <t>31753825</t>
  </si>
  <si>
    <t>Slovenský biliardový zväz</t>
  </si>
  <si>
    <t>www.onlinebiliard.sk</t>
  </si>
  <si>
    <t>koniar@sbiz.sk</t>
  </si>
  <si>
    <t>Samuel Koniar</t>
  </si>
  <si>
    <t>36128147</t>
  </si>
  <si>
    <t>Slovenský bowlingový zväz</t>
  </si>
  <si>
    <t>Werferova 1</t>
  </si>
  <si>
    <t xml:space="preserve">Košice </t>
  </si>
  <si>
    <t>040 11</t>
  </si>
  <si>
    <t>www.slovakbowling.sk</t>
  </si>
  <si>
    <t>sekretariat@slovakbowling.sk</t>
  </si>
  <si>
    <t>Vladimír Merkovský</t>
  </si>
  <si>
    <t>31770908</t>
  </si>
  <si>
    <t>Slovenský bridžový zväz</t>
  </si>
  <si>
    <t>Lopenícka 1/A</t>
  </si>
  <si>
    <t>www.bridgeclub.sk</t>
  </si>
  <si>
    <t>sbz@bridgeclub.sk</t>
  </si>
  <si>
    <t>Peter Belčák</t>
  </si>
  <si>
    <t>37841866</t>
  </si>
  <si>
    <t>Slovenský curlingový zväz</t>
  </si>
  <si>
    <t>Mostová 2</t>
  </si>
  <si>
    <t>Bratislava 1</t>
  </si>
  <si>
    <t>811 02</t>
  </si>
  <si>
    <t>www.curling.sk</t>
  </si>
  <si>
    <t>office@curling.sk</t>
  </si>
  <si>
    <t>Pavol Pitoňák</t>
  </si>
  <si>
    <t>00687308</t>
  </si>
  <si>
    <t>Slovenský futbalový zväz</t>
  </si>
  <si>
    <t>Tomášikova 30C</t>
  </si>
  <si>
    <t>821 01</t>
  </si>
  <si>
    <t>www.futbalsfz.sk</t>
  </si>
  <si>
    <t>msvvas@futbalsfz.sk</t>
  </si>
  <si>
    <t>Ján Kováčik</t>
  </si>
  <si>
    <t>Marcel Korinek</t>
  </si>
  <si>
    <t>00586455</t>
  </si>
  <si>
    <t>Slovenský horolezecký spolok JAMES</t>
  </si>
  <si>
    <t>www.james.sk</t>
  </si>
  <si>
    <t>office@james.sk</t>
  </si>
  <si>
    <t>Igor Koller</t>
  </si>
  <si>
    <t>31805540</t>
  </si>
  <si>
    <t>Slovenský krasokorčuliarsky zväz</t>
  </si>
  <si>
    <t>Záhradnícka 95</t>
  </si>
  <si>
    <t>821 08</t>
  </si>
  <si>
    <t>www.kraso.sk</t>
  </si>
  <si>
    <t>slovakskating@kraso.sk</t>
  </si>
  <si>
    <t>Jozef Beständig</t>
  </si>
  <si>
    <t>30793009</t>
  </si>
  <si>
    <t>Slovenský lukostrelecký zväz</t>
  </si>
  <si>
    <t>www.archerysvk.sk</t>
  </si>
  <si>
    <t>office@archerysvk.sk</t>
  </si>
  <si>
    <t>Vladimír Hurban</t>
  </si>
  <si>
    <t>Alena Hurbanová</t>
  </si>
  <si>
    <t>00677604</t>
  </si>
  <si>
    <t>Slovenský národný aeroklub generála Milana Rastislava Štefánika</t>
  </si>
  <si>
    <t>Pri Rajčianke 49</t>
  </si>
  <si>
    <t>www.sna.sk</t>
  </si>
  <si>
    <t>sna@sna.sk</t>
  </si>
  <si>
    <t>Ján Mikuš</t>
  </si>
  <si>
    <t>Miroslav Gábor</t>
  </si>
  <si>
    <t>30811082</t>
  </si>
  <si>
    <t>Slovenský olympijský a športový výbor</t>
  </si>
  <si>
    <t>838 08</t>
  </si>
  <si>
    <t>www.olympic.sk</t>
  </si>
  <si>
    <t>office@olympic.sk</t>
  </si>
  <si>
    <t>Anton Siekel</t>
  </si>
  <si>
    <t>Gábor Asványi</t>
  </si>
  <si>
    <t>31745661</t>
  </si>
  <si>
    <t>Slovenský paralympijský výbor</t>
  </si>
  <si>
    <t>Benediktiho 5</t>
  </si>
  <si>
    <t>811 05</t>
  </si>
  <si>
    <t>www.spv.sk</t>
  </si>
  <si>
    <t>spcoffice@spv.sk</t>
  </si>
  <si>
    <t>Ján Riapoš</t>
  </si>
  <si>
    <t>30688060</t>
  </si>
  <si>
    <t>Slovenský rýchlokorčuliarsky zväz</t>
  </si>
  <si>
    <t>Za Hornádom 15</t>
  </si>
  <si>
    <t>Spišská Nová Ves</t>
  </si>
  <si>
    <t>052 01</t>
  </si>
  <si>
    <t>www.speedskating.sk</t>
  </si>
  <si>
    <t>strack@stez.sk</t>
  </si>
  <si>
    <t>Ján Magdoško</t>
  </si>
  <si>
    <t>30806836</t>
  </si>
  <si>
    <t>Slovenský stolnotenisový zväz</t>
  </si>
  <si>
    <t>Černockého 6</t>
  </si>
  <si>
    <t>831 53</t>
  </si>
  <si>
    <t>www.sstz.sk</t>
  </si>
  <si>
    <t>sstz1@sstz.sk</t>
  </si>
  <si>
    <t>Zdenko Kríž</t>
  </si>
  <si>
    <t>Anton Hamran</t>
  </si>
  <si>
    <t>00603341</t>
  </si>
  <si>
    <t>Slovenský strelecký zväz (SSZ)</t>
  </si>
  <si>
    <t>Wolkrova 4</t>
  </si>
  <si>
    <t>851 01</t>
  </si>
  <si>
    <t>www.shooting.sk</t>
  </si>
  <si>
    <t>ssz@shooting.sk</t>
  </si>
  <si>
    <t>Miloslav Benca</t>
  </si>
  <si>
    <t>Dagmar Raschmanová</t>
  </si>
  <si>
    <t>17310571</t>
  </si>
  <si>
    <t>Slovenský šachový zväz</t>
  </si>
  <si>
    <t>www.chess.sk</t>
  </si>
  <si>
    <t>sekretariat@chess.sk</t>
  </si>
  <si>
    <t>František Jablonický</t>
  </si>
  <si>
    <t>Vladimír Szűcs</t>
  </si>
  <si>
    <t>30806437</t>
  </si>
  <si>
    <t>Slovenský šermiarsky zväz</t>
  </si>
  <si>
    <t>Trnavská cesta 39</t>
  </si>
  <si>
    <t>www.slovak-fencing.sk</t>
  </si>
  <si>
    <t>slovakfencing@mail.t-com.sk</t>
  </si>
  <si>
    <t>Tatiana Drobná</t>
  </si>
  <si>
    <t>Gabriela Geršiová</t>
  </si>
  <si>
    <t>30811384</t>
  </si>
  <si>
    <t>Slovenský tenisový zväz</t>
  </si>
  <si>
    <t>Príkopova 6</t>
  </si>
  <si>
    <t>www.stz.sk</t>
  </si>
  <si>
    <t>stz@stz.sk</t>
  </si>
  <si>
    <t>Tibor Macko</t>
  </si>
  <si>
    <t>Michal Sihelník</t>
  </si>
  <si>
    <t>00688304</t>
  </si>
  <si>
    <t>Slovenský veslársky zväz</t>
  </si>
  <si>
    <t>832 08</t>
  </si>
  <si>
    <t>www.veslovanie.sk</t>
  </si>
  <si>
    <t>rowingslovakia@gmail.com</t>
  </si>
  <si>
    <t>Alexander Dénes</t>
  </si>
  <si>
    <t>Oľga Nikovová</t>
  </si>
  <si>
    <t>31791981</t>
  </si>
  <si>
    <t>SLOVENSKÝ ZÁPASNÍCKY ZVÄZ</t>
  </si>
  <si>
    <t>Junácka 2951/6</t>
  </si>
  <si>
    <t>www.zapasenie.sk</t>
  </si>
  <si>
    <t>szz@zapasenie.sk</t>
  </si>
  <si>
    <t>Zoltán Szeiler, Elena Valentová</t>
  </si>
  <si>
    <t>viceprezident, generálna sekretárka</t>
  </si>
  <si>
    <t>Elena Valentová</t>
  </si>
  <si>
    <t>30811546</t>
  </si>
  <si>
    <t>Slovenský zväz bedmintonu</t>
  </si>
  <si>
    <t>Slovenská 19</t>
  </si>
  <si>
    <t>Prešov</t>
  </si>
  <si>
    <t>080 01</t>
  </si>
  <si>
    <t>www.bedminton.sk</t>
  </si>
  <si>
    <t>sekretar@bedminton.sk</t>
  </si>
  <si>
    <t>Peter Tarcala</t>
  </si>
  <si>
    <t>35656743</t>
  </si>
  <si>
    <t>Slovenský zväz biatlonu</t>
  </si>
  <si>
    <t>Partizánska cesta 3501/71</t>
  </si>
  <si>
    <t>www.biathlon.sk</t>
  </si>
  <si>
    <t>svk@biathlon.sk</t>
  </si>
  <si>
    <t>Tomáš Fusko</t>
  </si>
  <si>
    <t>Silvia Šarkozi</t>
  </si>
  <si>
    <t>36067580</t>
  </si>
  <si>
    <t>Slovenský zväz bobistov</t>
  </si>
  <si>
    <t>Líščie údolie 134</t>
  </si>
  <si>
    <t>841 04</t>
  </si>
  <si>
    <t>www.boby.sk</t>
  </si>
  <si>
    <t>szb@boby.sk</t>
  </si>
  <si>
    <t>Milan Jagnešák</t>
  </si>
  <si>
    <t>Zdenka Jagnešáková</t>
  </si>
  <si>
    <t>00684112</t>
  </si>
  <si>
    <t>Slovenský zväz cyklistiky</t>
  </si>
  <si>
    <t>www.cyklistikaszc.sk</t>
  </si>
  <si>
    <t>szc@cyklistikaszc.sk</t>
  </si>
  <si>
    <t>Peter Privara, Katarína Jakubová</t>
  </si>
  <si>
    <t>Katarína Jakubová</t>
  </si>
  <si>
    <t>31806431</t>
  </si>
  <si>
    <t>Slovenský zväz dráhového golfu</t>
  </si>
  <si>
    <t>www.minigolfsport.sk</t>
  </si>
  <si>
    <t>secretary@minigolfsport.sk</t>
  </si>
  <si>
    <t>František Drgoň</t>
  </si>
  <si>
    <t>René Šimanský</t>
  </si>
  <si>
    <t>31795421</t>
  </si>
  <si>
    <t>Slovenský zväz florbalu</t>
  </si>
  <si>
    <t>www.szfb.sk</t>
  </si>
  <si>
    <t>info@szfb.sk</t>
  </si>
  <si>
    <t>Oto Divinský</t>
  </si>
  <si>
    <t>30774772</t>
  </si>
  <si>
    <t>Slovenský zväz hádzanej</t>
  </si>
  <si>
    <t>Trnavská cesta 37</t>
  </si>
  <si>
    <t>www.slovakhandball.sk</t>
  </si>
  <si>
    <t>szh@slovakhandball.sk</t>
  </si>
  <si>
    <t>Jaroslav Holeša</t>
  </si>
  <si>
    <t>Ivan Sabovik</t>
  </si>
  <si>
    <t>30793211</t>
  </si>
  <si>
    <t>Slovenský zväz jachtingu</t>
  </si>
  <si>
    <t>www.sailing.sk</t>
  </si>
  <si>
    <t>szj@sailing.sk</t>
  </si>
  <si>
    <t>Marián Babjak</t>
  </si>
  <si>
    <t>Zuzana Bodnáriková</t>
  </si>
  <si>
    <t>17308518</t>
  </si>
  <si>
    <t>Slovenský zväz Judo</t>
  </si>
  <si>
    <t>www.judo.sk</t>
  </si>
  <si>
    <t>szj@judo.sk</t>
  </si>
  <si>
    <t>Ján Krišanda</t>
  </si>
  <si>
    <t>Peter Pisoň</t>
  </si>
  <si>
    <t>30811571</t>
  </si>
  <si>
    <t>Slovenský Zväz Karate</t>
  </si>
  <si>
    <t>www.karate.sk</t>
  </si>
  <si>
    <t>karate@karate.sk</t>
  </si>
  <si>
    <t>Daniel Líška</t>
  </si>
  <si>
    <t>Leopold Roman</t>
  </si>
  <si>
    <t>31119247</t>
  </si>
  <si>
    <t>Slovenský zväz kickboxu</t>
  </si>
  <si>
    <t>www.slovak-kickboxing.sk</t>
  </si>
  <si>
    <t>onuscak@kickboxing.sk</t>
  </si>
  <si>
    <t>Peter Onuščák</t>
  </si>
  <si>
    <t>Viliam Sabol</t>
  </si>
  <si>
    <t>30845386</t>
  </si>
  <si>
    <t>Slovenský zväz ľadového hokeja</t>
  </si>
  <si>
    <t>Trnavská cesta 27/B</t>
  </si>
  <si>
    <t>www.hockeyslovakia.sk</t>
  </si>
  <si>
    <t>baluska@szlh.sk</t>
  </si>
  <si>
    <t>Vladimír Baluška</t>
  </si>
  <si>
    <t>ekonomický riaditeľ</t>
  </si>
  <si>
    <t>30788714</t>
  </si>
  <si>
    <t>Slovenský zväz moderného päťboja</t>
  </si>
  <si>
    <t>www.pentathlon.sk</t>
  </si>
  <si>
    <t>smpa@pentathlon.sk</t>
  </si>
  <si>
    <t>Dušan Poláček ml.</t>
  </si>
  <si>
    <t>Dušan Poláček st.</t>
  </si>
  <si>
    <t>30806518</t>
  </si>
  <si>
    <t>Slovenský zväz orientačných športov</t>
  </si>
  <si>
    <t>www.orienteering.sk/</t>
  </si>
  <si>
    <t>slovakia@orienteering.sk</t>
  </si>
  <si>
    <t>Juraj Nemec</t>
  </si>
  <si>
    <t>Milan Mazúr</t>
  </si>
  <si>
    <t>31751075</t>
  </si>
  <si>
    <t>Slovenský zväz pozemného hokeja</t>
  </si>
  <si>
    <t>Jurkovičova 5</t>
  </si>
  <si>
    <t>831 06</t>
  </si>
  <si>
    <t>www.szph.sk</t>
  </si>
  <si>
    <t>szph@szph.sk</t>
  </si>
  <si>
    <t>Ľudmila Pastorová</t>
  </si>
  <si>
    <t>Mariana Mankovecká</t>
  </si>
  <si>
    <t>37818058</t>
  </si>
  <si>
    <t>Slovenský zväz psích záprahov</t>
  </si>
  <si>
    <t>M.R.Štefánika 217/191</t>
  </si>
  <si>
    <t>Vranov nad Topľou</t>
  </si>
  <si>
    <t>093 01</t>
  </si>
  <si>
    <t>www.mushing.sk</t>
  </si>
  <si>
    <t>igorpribula11@gmail.com</t>
  </si>
  <si>
    <t>Igor Pribula</t>
  </si>
  <si>
    <t>31871526</t>
  </si>
  <si>
    <t>Slovenský zväz rybolovnej techniky</t>
  </si>
  <si>
    <t>Svornosti 69</t>
  </si>
  <si>
    <t>Nové Zámky</t>
  </si>
  <si>
    <t>940 77</t>
  </si>
  <si>
    <t>www.szrtnz.sk</t>
  </si>
  <si>
    <t>szrtnz@szm.sk</t>
  </si>
  <si>
    <t>Juraj Mészáros</t>
  </si>
  <si>
    <t>31989373</t>
  </si>
  <si>
    <t>Slovenský zväz sánkarov</t>
  </si>
  <si>
    <t>Starý Smokovec 18074</t>
  </si>
  <si>
    <t>Vysoké Tatry</t>
  </si>
  <si>
    <t>062 01</t>
  </si>
  <si>
    <t>www.sane.sk</t>
  </si>
  <si>
    <t>sane@stonline.sk</t>
  </si>
  <si>
    <t>Jozef Škvarek</t>
  </si>
  <si>
    <t>Viera Bachárová Findurová</t>
  </si>
  <si>
    <t>00684767</t>
  </si>
  <si>
    <t>Slovenský zväz tanečného športu</t>
  </si>
  <si>
    <t>Škultétyho 3030/1</t>
  </si>
  <si>
    <t>www.szts.sk</t>
  </si>
  <si>
    <t>szts@szts.sk</t>
  </si>
  <si>
    <t>Petr Horáček</t>
  </si>
  <si>
    <t>Peter Vidašič</t>
  </si>
  <si>
    <t>22665234</t>
  </si>
  <si>
    <t>Slovenský zväz telesne postihnutých športovcov</t>
  </si>
  <si>
    <t>www.sztps.sk</t>
  </si>
  <si>
    <t>tps@sztps.sk</t>
  </si>
  <si>
    <t>30793203</t>
  </si>
  <si>
    <t>Slovenský zväz vodného lyžovania a wakeboardingu</t>
  </si>
  <si>
    <t>www.waterski.sk</t>
  </si>
  <si>
    <t>waterski@waterski.sk</t>
  </si>
  <si>
    <t>Alexander Vaško</t>
  </si>
  <si>
    <t>Denisa Oravcová</t>
  </si>
  <si>
    <t>00681768</t>
  </si>
  <si>
    <t>Slovenský zväz vodného motorizmu</t>
  </si>
  <si>
    <t>Trnavská cesta 29</t>
  </si>
  <si>
    <t>832 84</t>
  </si>
  <si>
    <t>www.szvm.sk</t>
  </si>
  <si>
    <t>szvm@szvm.sk</t>
  </si>
  <si>
    <t>Vladimír Slaný</t>
  </si>
  <si>
    <t>31796079</t>
  </si>
  <si>
    <t>Slovenský zväz vzpierania</t>
  </si>
  <si>
    <t>www.vzpieranie.sk</t>
  </si>
  <si>
    <t>szv@vzpieranie.sk</t>
  </si>
  <si>
    <t>Ján Štefánik</t>
  </si>
  <si>
    <t>35538015</t>
  </si>
  <si>
    <t>Združenie šípkarských organizácií</t>
  </si>
  <si>
    <t>Szakkayho 1</t>
  </si>
  <si>
    <t>Košice</t>
  </si>
  <si>
    <t>040 01</t>
  </si>
  <si>
    <t>www.slovakiadart.sk</t>
  </si>
  <si>
    <t>info@sipky.sk</t>
  </si>
  <si>
    <t>Karol Kirchner</t>
  </si>
  <si>
    <t>00585319</t>
  </si>
  <si>
    <t>Zväz potápačov Slovenska</t>
  </si>
  <si>
    <t>www.zps-diving.sk</t>
  </si>
  <si>
    <t>zps@zps-diving.sk</t>
  </si>
  <si>
    <t>Roman Baláž</t>
  </si>
  <si>
    <t>Patrik Fiala</t>
  </si>
  <si>
    <t>Predmet
(názov, miesto, termín, parametre)</t>
  </si>
  <si>
    <t>Schválená
(eur)</t>
  </si>
  <si>
    <t>SF
(%)</t>
  </si>
  <si>
    <t>B/K</t>
  </si>
  <si>
    <t>ico+ucel</t>
  </si>
  <si>
    <t>ico+ppg</t>
  </si>
  <si>
    <t>Šport</t>
  </si>
  <si>
    <t>ICO+PPG+BK</t>
  </si>
  <si>
    <t>Zoraď</t>
  </si>
  <si>
    <t>americký futbal - bežné transfery</t>
  </si>
  <si>
    <t>B</t>
  </si>
  <si>
    <t>americký futbal</t>
  </si>
  <si>
    <t>boccia - bežné transfery</t>
  </si>
  <si>
    <t>boccia</t>
  </si>
  <si>
    <t>boule lyonnaise - bežné transfery</t>
  </si>
  <si>
    <t>boule lyonnaise</t>
  </si>
  <si>
    <t>wushu - bežné transfery</t>
  </si>
  <si>
    <t>wushu</t>
  </si>
  <si>
    <t>Peter Kysel</t>
  </si>
  <si>
    <t>kulturistika a fitnes - bežné transfery</t>
  </si>
  <si>
    <t>kulturistika a fitnes</t>
  </si>
  <si>
    <t>silové športy - bežné transfery</t>
  </si>
  <si>
    <t>silové športy</t>
  </si>
  <si>
    <t>Beata Graňáková</t>
  </si>
  <si>
    <t>Ivana Horná</t>
  </si>
  <si>
    <t>Kristína Juricová</t>
  </si>
  <si>
    <t>Michaela Pavleová</t>
  </si>
  <si>
    <t>Michal Barbier</t>
  </si>
  <si>
    <t>Peter Tatarka</t>
  </si>
  <si>
    <t>Timea Trajteľová</t>
  </si>
  <si>
    <t>Tomáš Smrek</t>
  </si>
  <si>
    <t>športy s lietajúcim diskom - bežné transfery</t>
  </si>
  <si>
    <t>športy s lietajúcim diskom</t>
  </si>
  <si>
    <t>korfbal - bežné transfery</t>
  </si>
  <si>
    <t>korfbal</t>
  </si>
  <si>
    <t>automobilový šport - bežné transfery</t>
  </si>
  <si>
    <t>automobilový šport</t>
  </si>
  <si>
    <t>Slovenská asociácia Taekwondo WT</t>
  </si>
  <si>
    <t>taekwondo - bežné transfery</t>
  </si>
  <si>
    <t>taekwondo</t>
  </si>
  <si>
    <t>Filip Švec</t>
  </si>
  <si>
    <t>Gabriela Briškárová</t>
  </si>
  <si>
    <t>basebal - bežné transfery</t>
  </si>
  <si>
    <t>basebal</t>
  </si>
  <si>
    <t>basketbal - bežné transfery</t>
  </si>
  <si>
    <t>basketbal</t>
  </si>
  <si>
    <t>box - bežné transfery</t>
  </si>
  <si>
    <t>box</t>
  </si>
  <si>
    <t>Andrej Csemez</t>
  </si>
  <si>
    <t>Dávid Michálek</t>
  </si>
  <si>
    <t>Filip Meszáros</t>
  </si>
  <si>
    <t>Jessica Triebeľová</t>
  </si>
  <si>
    <t>Matúš Strnisko</t>
  </si>
  <si>
    <t>Miroslava Jedináková</t>
  </si>
  <si>
    <t>Viliam Tankó</t>
  </si>
  <si>
    <t>pétanque - bežné transfery</t>
  </si>
  <si>
    <t>pétanque</t>
  </si>
  <si>
    <t>golf - bežné transfery</t>
  </si>
  <si>
    <t>golf</t>
  </si>
  <si>
    <t>gymnastika - bežné transfery</t>
  </si>
  <si>
    <t>gymnastika</t>
  </si>
  <si>
    <t>gymnastika - kapitálové transfery (nákup gymnastického náradia pre ŠG muži, ženy)</t>
  </si>
  <si>
    <t>K</t>
  </si>
  <si>
    <t>jazdectvo - bežné transfery</t>
  </si>
  <si>
    <t>jazdectvo</t>
  </si>
  <si>
    <t>kanoistika - bežné transfery</t>
  </si>
  <si>
    <t>kanoistika</t>
  </si>
  <si>
    <t>kanoistika - kapitálové transfery (lode, kontajner Zemník, elektrocentrála, štartovacie zariadenie prenosné - jeden blok, motor motorák 20-koňový, motor motorák 10-koňový, katamaran)</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</si>
  <si>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</si>
  <si>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</si>
  <si>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</si>
  <si>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</si>
  <si>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</si>
  <si>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</si>
  <si>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</si>
  <si>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</si>
  <si>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</si>
  <si>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</si>
  <si>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</si>
  <si>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</si>
  <si>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</si>
  <si>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</si>
  <si>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</si>
  <si>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</si>
  <si>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</si>
  <si>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</si>
  <si>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</si>
  <si>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</si>
  <si>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</si>
  <si>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</si>
  <si>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</si>
  <si>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</si>
  <si>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</si>
  <si>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</si>
  <si>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</si>
  <si>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</si>
  <si>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</si>
  <si>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</si>
  <si>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</si>
  <si>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</si>
  <si>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</si>
  <si>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</si>
  <si>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lyžovanie - bežné transfery</t>
  </si>
  <si>
    <t>lyžovanie</t>
  </si>
  <si>
    <t>lyžovanie - kapitálové transfery (1x motorová štvorkolka na prepravu materiálu a stavbu tratí na podujatiach lyžovania na tráve)</t>
  </si>
  <si>
    <t>Andreas Žampa, Matej Falat</t>
  </si>
  <si>
    <t>Petra Vlhová</t>
  </si>
  <si>
    <t>Samuel Jaroš</t>
  </si>
  <si>
    <t>motocyklový šport - bežné transfery</t>
  </si>
  <si>
    <t>motocyklový šport</t>
  </si>
  <si>
    <t>thajský box - bežné transfery</t>
  </si>
  <si>
    <t>thajský box</t>
  </si>
  <si>
    <t>plavecké športy - bežné transfery</t>
  </si>
  <si>
    <t>plavecké športy</t>
  </si>
  <si>
    <t>plavecké športy - kapitálové transfery (mikrobus pre 9 osôb)</t>
  </si>
  <si>
    <t>Richard Nagy</t>
  </si>
  <si>
    <t>Tamara Potocká</t>
  </si>
  <si>
    <t>rugby - bežné transfery</t>
  </si>
  <si>
    <t>rugby</t>
  </si>
  <si>
    <t>skialpinizmus - bežné transfery</t>
  </si>
  <si>
    <t>skialpinizmus</t>
  </si>
  <si>
    <t>softbal - bežné transfery</t>
  </si>
  <si>
    <t>softbal</t>
  </si>
  <si>
    <t>squash - bežné transfery</t>
  </si>
  <si>
    <t>squash</t>
  </si>
  <si>
    <t>triatlon - bežné transfery</t>
  </si>
  <si>
    <t>triatlon</t>
  </si>
  <si>
    <t>volejbal - bežné transfery</t>
  </si>
  <si>
    <t>volejbal</t>
  </si>
  <si>
    <t>volejbal - kapitálové transfery (medicínsko - fyzioterapeutický prístroj)</t>
  </si>
  <si>
    <t>atletika - bežné transfery</t>
  </si>
  <si>
    <t>atletika</t>
  </si>
  <si>
    <t>atletika - kapitálové transfery (atletické vybavenie, náčinie a náradie na dovybavenie atletických štadiónov, automobil pre potreby zväzu)</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</si>
  <si>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</si>
  <si>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</si>
  <si>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</si>
  <si>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</si>
  <si>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</si>
  <si>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</si>
  <si>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</si>
  <si>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</si>
  <si>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</si>
  <si>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</si>
  <si>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</si>
  <si>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biliard - bežné transfery</t>
  </si>
  <si>
    <t>biliard</t>
  </si>
  <si>
    <t>bowling - bežné transfery</t>
  </si>
  <si>
    <t>bowling</t>
  </si>
  <si>
    <t>bridž - bežné transfery</t>
  </si>
  <si>
    <t>bridž</t>
  </si>
  <si>
    <t>curling - bežné transfery</t>
  </si>
  <si>
    <t>curling</t>
  </si>
  <si>
    <t>futbal - bežné transfery</t>
  </si>
  <si>
    <t>futbal</t>
  </si>
  <si>
    <t>horolezectvo - bežné transfery</t>
  </si>
  <si>
    <t>horolezectvo</t>
  </si>
  <si>
    <t>športové lezenie - bežné transfery</t>
  </si>
  <si>
    <t>športové lezenie</t>
  </si>
  <si>
    <t>Peter Kuric</t>
  </si>
  <si>
    <t>Vanda Michalková</t>
  </si>
  <si>
    <t>krasokorčuľovanie - bežné transfery</t>
  </si>
  <si>
    <t>krasokorčuľovanie</t>
  </si>
  <si>
    <t>Nicole Rajičová</t>
  </si>
  <si>
    <t>lukostreľba - bežné transfery</t>
  </si>
  <si>
    <t>lukostreľba</t>
  </si>
  <si>
    <t>letecké športy - bežné transfery</t>
  </si>
  <si>
    <t>letecké športy</t>
  </si>
  <si>
    <t>Igor Burger</t>
  </si>
  <si>
    <t>Ján Koťuha</t>
  </si>
  <si>
    <t>Ján Šabľa, Dalibor Gonda</t>
  </si>
  <si>
    <t>Marián Greš</t>
  </si>
  <si>
    <t>Martin Nevidzan, Milan Mrázik</t>
  </si>
  <si>
    <t>Michal Žitňan st.</t>
  </si>
  <si>
    <t>Peter Matuška</t>
  </si>
  <si>
    <t>činnosť Slovenského olympijského výboru</t>
  </si>
  <si>
    <t>olympijský šport</t>
  </si>
  <si>
    <t>činnosť Deaflympijského výboru Slovenska</t>
  </si>
  <si>
    <t>šport zdravotne postihnutých</t>
  </si>
  <si>
    <t>činnosť Slovenského paralympijského výboru</t>
  </si>
  <si>
    <t>činnosť Slovenského zväzu telesne postihnutých športovcov</t>
  </si>
  <si>
    <t>činnosť Slovenskej asociácie zrakovo postihnutých športovcov</t>
  </si>
  <si>
    <t>činnosť Špeciálnych olympiád Slovensko</t>
  </si>
  <si>
    <t>kolieskové korčuľovanie - bežné transfery</t>
  </si>
  <si>
    <t>kolieskové korčuľovanie</t>
  </si>
  <si>
    <t>rýchlokorčuľovanie - bežné transfery</t>
  </si>
  <si>
    <t>rýchlokorčuľovanie</t>
  </si>
  <si>
    <t>rýchlokorčuľovanie - kapitálové transfery (mikrobus pre 9 osôb)</t>
  </si>
  <si>
    <t>Dominika Králiková</t>
  </si>
  <si>
    <t>Richard Tury</t>
  </si>
  <si>
    <t>stolný tenis - bežné transfery</t>
  </si>
  <si>
    <t>stolný tenis</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</si>
  <si>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</si>
  <si>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SLOVENSKÝ STRELECKÝ ZVÄZ</t>
  </si>
  <si>
    <t>streľba - bežné transfery</t>
  </si>
  <si>
    <t>streľba</t>
  </si>
  <si>
    <t>streľba - kapitálové transfery (nákup elektronických terčov a zbraní)</t>
  </si>
  <si>
    <t>Danka Barteková</t>
  </si>
  <si>
    <t>Erik Varga</t>
  </si>
  <si>
    <t>Jana Špotáková, Marián Kovačócy</t>
  </si>
  <si>
    <t>Juraj Tužinský</t>
  </si>
  <si>
    <t>Michal Slamka</t>
  </si>
  <si>
    <t>Štefan Šulek</t>
  </si>
  <si>
    <t>Vanessa Hocková</t>
  </si>
  <si>
    <t>Veronika Vargová</t>
  </si>
  <si>
    <t>Zuzana Rehák Štefečeková</t>
  </si>
  <si>
    <t>šach - bežné transfery</t>
  </si>
  <si>
    <t>šach</t>
  </si>
  <si>
    <t>šerm - bežné transfery</t>
  </si>
  <si>
    <t>šerm</t>
  </si>
  <si>
    <t>tenis - bežné transfery</t>
  </si>
  <si>
    <t>tenis</t>
  </si>
  <si>
    <t>veslovanie - bežné transfery</t>
  </si>
  <si>
    <t>veslovanie</t>
  </si>
  <si>
    <t>veslovanie - kapitálové transfery (veslárske trenažéry, loď)</t>
  </si>
  <si>
    <t>Adam Stiffel</t>
  </si>
  <si>
    <t>Marek Režnák</t>
  </si>
  <si>
    <t>Peter Zelinka</t>
  </si>
  <si>
    <t>zápasenie - bežné transfery</t>
  </si>
  <si>
    <t>zápasenie</t>
  </si>
  <si>
    <t>Ahsarbek Gulaev *</t>
  </si>
  <si>
    <t xml:space="preserve">Boris Makoev </t>
  </si>
  <si>
    <t>Denis Horváth</t>
  </si>
  <si>
    <t>Georgi Nogaev</t>
  </si>
  <si>
    <t>Taimuraz Salkazanov *</t>
  </si>
  <si>
    <t>Tamás Sóos</t>
  </si>
  <si>
    <t>Zsuzsana Molnár</t>
  </si>
  <si>
    <t>bedminton - bežné transfery</t>
  </si>
  <si>
    <t>bedminton</t>
  </si>
  <si>
    <t>biatlon - bežné transfery</t>
  </si>
  <si>
    <t>biatlon</t>
  </si>
  <si>
    <t>biatlon - kapitálové transfery (prenosná vzduchovková strelnica 40 - terčová, snežný skúter 1 ks, malokalibrové zbrane 10 ks, strelecký trenažér 4 ks, hypoxický prístroj 2 ks, vzduchové zbrane 10 ks)</t>
  </si>
  <si>
    <t>Anastasia Kuzminova</t>
  </si>
  <si>
    <t>Ivona Fialková</t>
  </si>
  <si>
    <t>Terézia Poliaková</t>
  </si>
  <si>
    <t>Martin Otčenáš</t>
  </si>
  <si>
    <t>Paulína Fialková</t>
  </si>
  <si>
    <t>Tomáš Sklenárik</t>
  </si>
  <si>
    <t>boby a skeleton - bežné transfery</t>
  </si>
  <si>
    <t>boby a skeleton</t>
  </si>
  <si>
    <t>boby a skeleton - kapitálové transfery (športové náčinie - 2-boby zn. Eurotech ročník 2011 21 600 eur, nové nože - bežce na 2-boby zn. SIA 5 000 eur)</t>
  </si>
  <si>
    <t>cyklistika - bežné transfery</t>
  </si>
  <si>
    <t>cyklistika</t>
  </si>
  <si>
    <t>cyklistika - kapitálové transfery (mikrobus pre reprezentáciu, mechanické vozidlo, identlynx XR Plus, stojan na meranie bicyklov, stopky s tlačiarňou a pripojením k PC, ručné vysielačky HYTERA s rozhodcovskou frekvenciou)</t>
  </si>
  <si>
    <t>Peter Sagan</t>
  </si>
  <si>
    <t>dráhový golf - bežné transfery</t>
  </si>
  <si>
    <t>dráhový golf</t>
  </si>
  <si>
    <t>florbal - bežné transfery</t>
  </si>
  <si>
    <t>florbal</t>
  </si>
  <si>
    <t>hádzaná - bežné transfery</t>
  </si>
  <si>
    <t>hádzaná</t>
  </si>
  <si>
    <t>hádzaná - kapitálové transfery (1 ks Web server - server pre webový portál 7 166 eur, 1 ks Server storage, backup - internetová brána a zálohovací server 4 444 eur, 2 ks APPLE MacBook Pro Touch Bar - laptop na editáciu videí 4 200 eur)</t>
  </si>
  <si>
    <t>jachting - bežné transfery</t>
  </si>
  <si>
    <t>jachting</t>
  </si>
  <si>
    <t>judo - bežné transfery</t>
  </si>
  <si>
    <t>judo</t>
  </si>
  <si>
    <t>Alex Barto</t>
  </si>
  <si>
    <t xml:space="preserve">Matej Poliak </t>
  </si>
  <si>
    <t>Peter Žilka</t>
  </si>
  <si>
    <t>karate - bežné transfery</t>
  </si>
  <si>
    <t>karate</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</si>
  <si>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</si>
  <si>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</si>
  <si>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</si>
  <si>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</si>
  <si>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</si>
  <si>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</si>
  <si>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</si>
  <si>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</si>
  <si>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</si>
  <si>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</si>
  <si>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</si>
  <si>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</si>
  <si>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</si>
  <si>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</si>
  <si>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</si>
  <si>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</si>
  <si>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</si>
  <si>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</si>
  <si>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</si>
  <si>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</si>
  <si>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</si>
  <si>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</si>
  <si>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kickbox - bežné transfery</t>
  </si>
  <si>
    <t>kickbox</t>
  </si>
  <si>
    <t>Jaroslav Paľa</t>
  </si>
  <si>
    <t>Lucia Cmárová</t>
  </si>
  <si>
    <t>Marek Karlík</t>
  </si>
  <si>
    <t>Michal Stričík</t>
  </si>
  <si>
    <t>Monika Chochlíková</t>
  </si>
  <si>
    <t>Pavol Garaj</t>
  </si>
  <si>
    <t>Tomáš Tadlánek</t>
  </si>
  <si>
    <t>Veronika Cmárová</t>
  </si>
  <si>
    <t>ľadový hokej - bežné transfery</t>
  </si>
  <si>
    <t>ľadový hokej</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</si>
  <si>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</si>
  <si>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moderný päťboj - bežné transfery</t>
  </si>
  <si>
    <t>moderný päťboj</t>
  </si>
  <si>
    <t>orientačné športy - bežné transfery</t>
  </si>
  <si>
    <t>orientačné športy</t>
  </si>
  <si>
    <t>Ján Furucz</t>
  </si>
  <si>
    <t>pozemný hokej - bežné transfery</t>
  </si>
  <si>
    <t>pozemný hokej</t>
  </si>
  <si>
    <t>psie záprahy - bežné transfery</t>
  </si>
  <si>
    <t>psie záprahy</t>
  </si>
  <si>
    <t>Andrej Drábik</t>
  </si>
  <si>
    <t>Carla Reistteterová</t>
  </si>
  <si>
    <t>Igor Štefan</t>
  </si>
  <si>
    <t>Ján Neger</t>
  </si>
  <si>
    <t>Lenka Bičkošová</t>
  </si>
  <si>
    <t>Maroš Litvaj</t>
  </si>
  <si>
    <t>Patrik Lúčanský</t>
  </si>
  <si>
    <t>rybolovná technika - bežné transfery</t>
  </si>
  <si>
    <t>rybolovná technika</t>
  </si>
  <si>
    <t>Ján Meszáros</t>
  </si>
  <si>
    <t>Jana Jankovičová</t>
  </si>
  <si>
    <t>Karol Michalík</t>
  </si>
  <si>
    <t>Michaela Némethová</t>
  </si>
  <si>
    <t>Pavol Konkoľ</t>
  </si>
  <si>
    <t>Rastislav Náhlik</t>
  </si>
  <si>
    <t>Tomáš Valášek</t>
  </si>
  <si>
    <t>Vanessa Staršicová</t>
  </si>
  <si>
    <t>sánkovanie - bežné transfery</t>
  </si>
  <si>
    <t>sánkovanie</t>
  </si>
  <si>
    <t>sánkovanie - kapitálové transfery (sklznice na sane, ohnutiny na sane, pretekárske sane)</t>
  </si>
  <si>
    <t>Jozef Ninis</t>
  </si>
  <si>
    <t>Matej Zmij, Tomáš Vaverčák</t>
  </si>
  <si>
    <t>tanečný šport - bežné transfery</t>
  </si>
  <si>
    <t>tanečný šport</t>
  </si>
  <si>
    <t>Elena Popova, Matej Štec</t>
  </si>
  <si>
    <t>Alena Kánová</t>
  </si>
  <si>
    <t>šport telesene postihnutých</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</si>
  <si>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</si>
  <si>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</si>
  <si>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</si>
  <si>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</si>
  <si>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</si>
  <si>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</si>
  <si>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</si>
  <si>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</si>
  <si>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</si>
  <si>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</si>
  <si>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</si>
  <si>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</si>
  <si>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</si>
  <si>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</si>
  <si>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</si>
  <si>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</si>
  <si>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</si>
  <si>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</si>
  <si>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vodné lyžovanie - bežné transfery</t>
  </si>
  <si>
    <t>vodné lyžovanie</t>
  </si>
  <si>
    <t>vodné lyžovanie - kapitálové transfery (nákup prístroja na meranie vodnolyžiarskych tratí)</t>
  </si>
  <si>
    <t>Juraj Krepčár, Nikolas Wolf, Samuel Saxa, Veronika Cséplőová, Karin Bořiková</t>
  </si>
  <si>
    <t>vodný motorizmus - bežné transfery</t>
  </si>
  <si>
    <t>vodný motorizmus</t>
  </si>
  <si>
    <t>Jaroslav Baláž</t>
  </si>
  <si>
    <t>Marián Jung</t>
  </si>
  <si>
    <t>vzpieranie - bežné transfery</t>
  </si>
  <si>
    <t>vzpieranie</t>
  </si>
  <si>
    <t>Karol Samko</t>
  </si>
  <si>
    <t>Matej Kováč</t>
  </si>
  <si>
    <t>Nikola Seničová</t>
  </si>
  <si>
    <t>Radoslav Tatarčík</t>
  </si>
  <si>
    <t>Richard Tkáč</t>
  </si>
  <si>
    <t>šípky - kapitálové transfery (nákup súťažných prístrojov a stojanov)</t>
  </si>
  <si>
    <t>šípky</t>
  </si>
  <si>
    <t>šípky - bežné transfery</t>
  </si>
  <si>
    <t>potápačské športy - bežné transfery</t>
  </si>
  <si>
    <t>potápačské športy</t>
  </si>
  <si>
    <t>Zuzana Hrašková</t>
  </si>
  <si>
    <t>Účel rozšírený</t>
  </si>
  <si>
    <t>Režim</t>
  </si>
  <si>
    <t>Transfer</t>
  </si>
  <si>
    <t>PPG názov</t>
  </si>
  <si>
    <t>aikido</t>
  </si>
  <si>
    <t xml:space="preserve">šport 23 </t>
  </si>
  <si>
    <t>Príspevok uznanému športu</t>
  </si>
  <si>
    <t>Šport pre všetkých, školský a univerzitný  šport</t>
  </si>
  <si>
    <t>talenty</t>
  </si>
  <si>
    <t>reprezentácia</t>
  </si>
  <si>
    <t>administratíva</t>
  </si>
  <si>
    <t>bandy hokej</t>
  </si>
  <si>
    <t>ostatné</t>
  </si>
  <si>
    <t>Prierezové činnosti</t>
  </si>
  <si>
    <t>športovci</t>
  </si>
  <si>
    <t>Príspevok šporovcom top tímu</t>
  </si>
  <si>
    <t>SOV</t>
  </si>
  <si>
    <t>Príspevok Slovenskému olympijskému výboru</t>
  </si>
  <si>
    <t>baskická pelota</t>
  </si>
  <si>
    <t>SPV</t>
  </si>
  <si>
    <t>Príspevok slovenskému paralympijskému výboru</t>
  </si>
  <si>
    <t>účasť a mládež</t>
  </si>
  <si>
    <t>Dotácia</t>
  </si>
  <si>
    <t>multi a ŠPV</t>
  </si>
  <si>
    <t>trasy</t>
  </si>
  <si>
    <t>kampaň</t>
  </si>
  <si>
    <t>odmeny</t>
  </si>
  <si>
    <t>q</t>
  </si>
  <si>
    <t>r</t>
  </si>
  <si>
    <t>s</t>
  </si>
  <si>
    <t>dáma</t>
  </si>
  <si>
    <t>t</t>
  </si>
  <si>
    <t>dračie lode</t>
  </si>
  <si>
    <t>u</t>
  </si>
  <si>
    <t>v</t>
  </si>
  <si>
    <t>fistbal</t>
  </si>
  <si>
    <t>w</t>
  </si>
  <si>
    <t>x</t>
  </si>
  <si>
    <t>y</t>
  </si>
  <si>
    <t>go</t>
  </si>
  <si>
    <t>z</t>
  </si>
  <si>
    <t>ju-jitsu</t>
  </si>
  <si>
    <t>kendo</t>
  </si>
  <si>
    <t>kriket</t>
  </si>
  <si>
    <t>ľadové kužele</t>
  </si>
  <si>
    <t>lakros</t>
  </si>
  <si>
    <t>netbal</t>
  </si>
  <si>
    <t>petang</t>
  </si>
  <si>
    <t>pólo</t>
  </si>
  <si>
    <t>povzbudzovanie</t>
  </si>
  <si>
    <t>preťahovanie lanom</t>
  </si>
  <si>
    <t>raketbal</t>
  </si>
  <si>
    <t>sambo</t>
  </si>
  <si>
    <t>savate</t>
  </si>
  <si>
    <t>sepaktakraw</t>
  </si>
  <si>
    <t>soft tenis</t>
  </si>
  <si>
    <t>sumo</t>
  </si>
  <si>
    <t>surfovanie</t>
  </si>
  <si>
    <t>športové lezectvo</t>
  </si>
  <si>
    <t>športové rybárstvo</t>
  </si>
  <si>
    <t>vodné záchranárstvo</t>
  </si>
  <si>
    <t>1. VYPLŇTE ZELENÉ BUNKY
2. VYTLAČTE, PODPÍŠTE A ODOŠLITE V LISTINNEJ PODOBE</t>
  </si>
  <si>
    <t>príspevok Slovenskému olympijskému výboru</t>
  </si>
  <si>
    <t>Ministerstvo školstva, vedy, výskumu a športu Slovenskej republiky</t>
  </si>
  <si>
    <t xml:space="preserve">sekcia športu </t>
  </si>
  <si>
    <t>Dátum poukázania vrátených prostriedkov:</t>
  </si>
  <si>
    <t>organizovanie významných a tradičných športových podujatí na území SR v roku 2018</t>
  </si>
  <si>
    <t>Stromová 1</t>
  </si>
  <si>
    <t>Suma vrátených prostriedkov (eur):</t>
  </si>
  <si>
    <t>projekty školského, univerzitného športu a športu pre všetkých</t>
  </si>
  <si>
    <t>813 30  Bratislava 1</t>
  </si>
  <si>
    <t>IBAN odosielajúceho účtu:</t>
  </si>
  <si>
    <t>značenie peších, lyžiarskych, vodných a cyklistických trás v Slovenskej republike</t>
  </si>
  <si>
    <t>Dátum odoslania AVÍZA:</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</si>
  <si>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</si>
  <si>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</si>
  <si>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Avízo o úhrade výnosov</t>
  </si>
  <si>
    <t>z podprogramu:</t>
  </si>
  <si>
    <t>z nášho účtu:</t>
  </si>
  <si>
    <t>na účet:</t>
  </si>
  <si>
    <t>SK19 8180 0000 0070 0006 3812            VS:</t>
  </si>
  <si>
    <t>V prípade nejasností kontaktujte nasledovné osoby:</t>
  </si>
  <si>
    <t>Školský šport a vysokoškolský šport</t>
  </si>
  <si>
    <t>ŠS:</t>
  </si>
  <si>
    <t>Ing. Ildikó Belanová</t>
  </si>
  <si>
    <t>02 / 59374 762</t>
  </si>
  <si>
    <t>Mgr. Lýdia Janíčková</t>
  </si>
  <si>
    <t>02 / 59374 636</t>
  </si>
  <si>
    <t>Mgr. Dávid Čihák</t>
  </si>
  <si>
    <t>02 / 59374 769</t>
  </si>
  <si>
    <t>meno, priezvisko, mobil a podpis osoby oprávnenej vykonávať právne úkony
v mene prijímateľa (v súlade so stanovami/zriaďovacou listinou)</t>
  </si>
  <si>
    <t>SK80 8180 0000 0070 0006 5236</t>
  </si>
  <si>
    <t>SK68 8180 0000 0070 0006 3900</t>
  </si>
  <si>
    <t>SK94 8180 0000 0070 0006 3820</t>
  </si>
  <si>
    <t>IBAN určeného účtu ministerstva:</t>
  </si>
  <si>
    <t>Avízo o vrátení finančných prostriedkov</t>
  </si>
  <si>
    <r>
      <t xml:space="preserve">SK80 8180 0000 0070 0006 5236
</t>
    </r>
    <r>
      <rPr>
        <sz val="8"/>
        <color indexed="8"/>
        <rFont val="Arial"/>
        <family val="2"/>
        <charset val="238"/>
      </rPr>
      <t>(výdavkový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</si>
  <si>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t xml:space="preserve">SK68 8180 0000 0070 0006 3900
</t>
    </r>
    <r>
      <rPr>
        <sz val="8"/>
        <color indexed="8"/>
        <rFont val="Arial"/>
        <family val="2"/>
        <charset val="238"/>
      </rPr>
      <t xml:space="preserve">(depozitný účet)
slúži pre vrátenie nevyčerpaných/nezúčtovaných finančných prostriedkov v termíne </t>
    </r>
    <r>
      <rPr>
        <b/>
        <sz val="8"/>
        <color indexed="10"/>
        <rFont val="Arial"/>
        <family val="2"/>
        <charset val="238"/>
      </rPr>
      <t>od 01.01.2020</t>
    </r>
  </si>
  <si>
    <r>
      <t xml:space="preserve">SK94 8180 0000 0070 0006 3820
</t>
    </r>
    <r>
      <rPr>
        <sz val="8"/>
        <color indexed="8"/>
        <rFont val="Arial"/>
        <family val="2"/>
        <charset val="238"/>
      </rPr>
      <t>(odvody nedaňových príjmov z minulých rokov)
slúži pre vrátenie nevyčerpaných/nezúčtovaných finančných prostriedkov z predchádzajúcich rokov</t>
    </r>
  </si>
  <si>
    <t>z účelu:</t>
  </si>
  <si>
    <t>VS:</t>
  </si>
  <si>
    <t>c - činnosť Špeciálnych olympiád Slovensko</t>
  </si>
  <si>
    <t>19FD/007</t>
  </si>
  <si>
    <t>6301002419</t>
  </si>
  <si>
    <t>energie - nájom kanc. KE 1/2019</t>
  </si>
  <si>
    <t>44518684</t>
  </si>
  <si>
    <t>Bytový podnik mesta Košice, s.r.o.</t>
  </si>
  <si>
    <t>19FD/006</t>
  </si>
  <si>
    <t>6101041219</t>
  </si>
  <si>
    <t>nájomné kancel.Košice - 1/2019</t>
  </si>
  <si>
    <t xml:space="preserve"> 19FD/005</t>
  </si>
  <si>
    <t>17661794</t>
  </si>
  <si>
    <t>mobil.telefóny</t>
  </si>
  <si>
    <t>35697270</t>
  </si>
  <si>
    <t>Orange Slovensko, a.s.</t>
  </si>
  <si>
    <t>VÚB1</t>
  </si>
  <si>
    <t>B1</t>
  </si>
  <si>
    <t>bank.poplatky</t>
  </si>
  <si>
    <t>31320155</t>
  </si>
  <si>
    <t>VÚB, a.s.</t>
  </si>
  <si>
    <t>8830811406</t>
  </si>
  <si>
    <t>5.2.2019</t>
  </si>
  <si>
    <t>poplatok RTVS</t>
  </si>
  <si>
    <t>47232480</t>
  </si>
  <si>
    <t>RTVS</t>
  </si>
  <si>
    <t>energie - nájom kanc. KE 2/2019</t>
  </si>
  <si>
    <t>19FD/025</t>
  </si>
  <si>
    <t>2182441748</t>
  </si>
  <si>
    <t>prenájom tlačiarne 2/2019</t>
  </si>
  <si>
    <t>31338551</t>
  </si>
  <si>
    <t>Konica Minolta Slovakia spol. s r. o.</t>
  </si>
  <si>
    <t>nájomné kancel.Košice - 2/2019</t>
  </si>
  <si>
    <t>19FD/020</t>
  </si>
  <si>
    <t>2019018</t>
  </si>
  <si>
    <t>17079039</t>
  </si>
  <si>
    <t>Janka a Juraj Gantner spol. s r.o.</t>
  </si>
  <si>
    <t>19FD/027</t>
  </si>
  <si>
    <t>19010070</t>
  </si>
  <si>
    <t>letenky Londýn - 5 ks</t>
  </si>
  <si>
    <t>48313033</t>
  </si>
  <si>
    <t>TWU, s. r. o.</t>
  </si>
  <si>
    <t>19FD/026</t>
  </si>
  <si>
    <t>190100002</t>
  </si>
  <si>
    <t>43914047</t>
  </si>
  <si>
    <t>Pavol Uhrin MYSTERYouce</t>
  </si>
  <si>
    <t>19FD/024</t>
  </si>
  <si>
    <t>DEMI šport plus, s.r.o.</t>
  </si>
  <si>
    <t>19FD/023</t>
  </si>
  <si>
    <t>Organizovanie: Majstrovstvá SR Alpské lyžovanie                           Termín: 8.-10.2.2019         prenájom zjazdových tratí</t>
  </si>
  <si>
    <t>41882121</t>
  </si>
  <si>
    <t>Jozef Monka ml.</t>
  </si>
  <si>
    <t>19FD/022</t>
  </si>
  <si>
    <t>36450171</t>
  </si>
  <si>
    <t>M + B, spol. s r.o.</t>
  </si>
  <si>
    <t>19FD/021</t>
  </si>
  <si>
    <t>M&amp;R MAGURA s.r.o.</t>
  </si>
  <si>
    <t>19FD/014</t>
  </si>
  <si>
    <t>GSP handset</t>
  </si>
  <si>
    <t>Rentals from O2</t>
  </si>
  <si>
    <t>19FD/013</t>
  </si>
  <si>
    <t>nájomné kancel. 2/2019</t>
  </si>
  <si>
    <t>35826797</t>
  </si>
  <si>
    <t>CIAO REAL ESTATE s.r.o.</t>
  </si>
  <si>
    <t>19FD/029</t>
  </si>
  <si>
    <t>36322067</t>
  </si>
  <si>
    <t>Gabor spol. s r.o.</t>
  </si>
  <si>
    <t>OZ č. NA/02</t>
  </si>
  <si>
    <t>prenájom MV Kia 2/2019</t>
  </si>
  <si>
    <t>50695525</t>
  </si>
  <si>
    <t>Special Olympics Marketing, s.r.o.</t>
  </si>
  <si>
    <t>19FD/032</t>
  </si>
  <si>
    <t>Dušan Kristel</t>
  </si>
  <si>
    <t>19FD/035</t>
  </si>
  <si>
    <t>344 ks str.lístkov</t>
  </si>
  <si>
    <t>36391000</t>
  </si>
  <si>
    <t>DOXX - Stravné lístky, spol. s r.o.</t>
  </si>
  <si>
    <t>OZ č. OZ/001</t>
  </si>
  <si>
    <t>Allianz - Slovenská poisťovňa, a.s.</t>
  </si>
  <si>
    <t>OZ č. OZ/002</t>
  </si>
  <si>
    <t>6689752449</t>
  </si>
  <si>
    <t>19FD/034</t>
  </si>
  <si>
    <t>19010097</t>
  </si>
  <si>
    <t>28.2.2019</t>
  </si>
  <si>
    <t>4x diaľničná známka</t>
  </si>
  <si>
    <t>19FD/015</t>
  </si>
  <si>
    <t>19002</t>
  </si>
  <si>
    <t>mobily - príslušenstvo</t>
  </si>
  <si>
    <t>19FD/001</t>
  </si>
  <si>
    <t>132018</t>
  </si>
  <si>
    <t>31932151</t>
  </si>
  <si>
    <t>Život s autizmom - LTK</t>
  </si>
  <si>
    <t>19FD/036</t>
  </si>
  <si>
    <t>služby mob.operátora</t>
  </si>
  <si>
    <t>19FD/037</t>
  </si>
  <si>
    <t>201910065</t>
  </si>
  <si>
    <t>36317471</t>
  </si>
  <si>
    <t>NyNa s.r.o.</t>
  </si>
  <si>
    <t>VÚB3</t>
  </si>
  <si>
    <t>M2</t>
  </si>
  <si>
    <t>4.3.2019</t>
  </si>
  <si>
    <t>Hrubá mzda vyplatené osobám (zamestnancom) vrátane odvodov zamestnávateľa zamestnancov 
počet fyzických osôb 5 z toho 5 TPP 
obdobie: 2/2019</t>
  </si>
  <si>
    <t>osoba 1-5</t>
  </si>
  <si>
    <t>5.3.2019</t>
  </si>
  <si>
    <t>19FD/040</t>
  </si>
  <si>
    <t>926903017</t>
  </si>
  <si>
    <t>voda</t>
  </si>
  <si>
    <t>35784776</t>
  </si>
  <si>
    <t>Dolphin Slovakia, s.r.o.</t>
  </si>
  <si>
    <t>19FD/038</t>
  </si>
  <si>
    <t>19010104</t>
  </si>
  <si>
    <t>energie - nájom kanc. KE 3/2019</t>
  </si>
  <si>
    <t>nájomné kancel.Košice - 3/2019</t>
  </si>
  <si>
    <t>19FD/042</t>
  </si>
  <si>
    <t>2003936</t>
  </si>
  <si>
    <t>19FD/039</t>
  </si>
  <si>
    <t>1902162</t>
  </si>
  <si>
    <t>kuriérske služby 2/2019</t>
  </si>
  <si>
    <t>CAREXPRESS s. r. o.</t>
  </si>
  <si>
    <t>19FD/048</t>
  </si>
  <si>
    <t>2182445789</t>
  </si>
  <si>
    <t>prenájom tlačiarne 3/2019</t>
  </si>
  <si>
    <t>19FD/044</t>
  </si>
  <si>
    <t>2019003</t>
  </si>
  <si>
    <t>WaySub s. r. o.</t>
  </si>
  <si>
    <t>19FD/041</t>
  </si>
  <si>
    <t>20190059</t>
  </si>
  <si>
    <t>nájomné kancel. 3/2019</t>
  </si>
  <si>
    <t>19FD/049</t>
  </si>
  <si>
    <t>101961627</t>
  </si>
  <si>
    <t>hosting</t>
  </si>
  <si>
    <t>Websupport, s.r.o.</t>
  </si>
  <si>
    <t>90127</t>
  </si>
  <si>
    <t>Down Syndrome Swimming Federation</t>
  </si>
  <si>
    <t>PZ č. 1918/01</t>
  </si>
  <si>
    <t>6201903026</t>
  </si>
  <si>
    <t>43866221</t>
  </si>
  <si>
    <t>SLOVKARPATIA HOTEL, a.s.</t>
  </si>
  <si>
    <t>19FD/045</t>
  </si>
  <si>
    <t>2019030029</t>
  </si>
  <si>
    <t>19FD/051</t>
  </si>
  <si>
    <t>29102337</t>
  </si>
  <si>
    <t>35801948</t>
  </si>
  <si>
    <t>VODAX a.s.</t>
  </si>
  <si>
    <t>19FD/053</t>
  </si>
  <si>
    <t>2019005</t>
  </si>
  <si>
    <t>46026720</t>
  </si>
  <si>
    <t>19FD/019</t>
  </si>
  <si>
    <t>20190187</t>
  </si>
  <si>
    <t>členský poplatok 2019 - Special Olympics International</t>
  </si>
  <si>
    <t>Special Olympics Internaitonal</t>
  </si>
  <si>
    <t>19FD/033</t>
  </si>
  <si>
    <t>20190023</t>
  </si>
  <si>
    <t>46143599</t>
  </si>
  <si>
    <t>Na prednádraží, a.s.</t>
  </si>
  <si>
    <t>19FD/054</t>
  </si>
  <si>
    <t>190137</t>
  </si>
  <si>
    <t>33558884</t>
  </si>
  <si>
    <t>Stanislav Bohdan</t>
  </si>
  <si>
    <t>19FD/056</t>
  </si>
  <si>
    <t>20190022</t>
  </si>
  <si>
    <t xml:space="preserve">preklad </t>
  </si>
  <si>
    <t>48225070</t>
  </si>
  <si>
    <t>JVB Consulting s. r. o.</t>
  </si>
  <si>
    <t>B3</t>
  </si>
  <si>
    <t>Usmej sa na mňa</t>
  </si>
  <si>
    <t>19FD/058A</t>
  </si>
  <si>
    <t>884093</t>
  </si>
  <si>
    <t>South Coast Short Stays Ltd</t>
  </si>
  <si>
    <t>19FD/059</t>
  </si>
  <si>
    <t>2019008</t>
  </si>
  <si>
    <t>tenisová príprava 23.4.-30.6.2019</t>
  </si>
  <si>
    <t>TennisFun s.r.o.</t>
  </si>
  <si>
    <t>19FD/057</t>
  </si>
  <si>
    <t>190021</t>
  </si>
  <si>
    <t>administrácia web stránky 1-3/2019</t>
  </si>
  <si>
    <t>50606719</t>
  </si>
  <si>
    <t>TST service PD s.r.o.</t>
  </si>
  <si>
    <t>19FD/018</t>
  </si>
  <si>
    <t>2019002</t>
  </si>
  <si>
    <t>tenisová príprava 1.1.-12.4.2019</t>
  </si>
  <si>
    <t>19FD/055</t>
  </si>
  <si>
    <t>VÚB4</t>
  </si>
  <si>
    <t>B4</t>
  </si>
  <si>
    <t>19FD/068</t>
  </si>
  <si>
    <t>30041906</t>
  </si>
  <si>
    <t>administratívne práce 4/2019</t>
  </si>
  <si>
    <t>E plus J, s.r.o.</t>
  </si>
  <si>
    <t>VÚB5</t>
  </si>
  <si>
    <t>M4</t>
  </si>
  <si>
    <t>Hrubá mzda vyplatené osobám (zamestnancom) vrátane odvodov zamestnávateľa zamestnancov 
počet fyzických osôb 4 z toho 4 TPP 
obdobie: 4/2019</t>
  </si>
  <si>
    <t>osoba 1-3, 5</t>
  </si>
  <si>
    <t>19FD/060</t>
  </si>
  <si>
    <t>20190082</t>
  </si>
  <si>
    <t>nájom kancel. 4/2019</t>
  </si>
  <si>
    <t>19FD/058</t>
  </si>
  <si>
    <t>3390298</t>
  </si>
  <si>
    <t>prenájom Cvernovka 4/2019</t>
  </si>
  <si>
    <t>ZWIRN area s.r.o.</t>
  </si>
  <si>
    <t>19FD/062</t>
  </si>
  <si>
    <t>20190003</t>
  </si>
  <si>
    <t>Gastro House, s. r. o.</t>
  </si>
  <si>
    <t>19FD/063</t>
  </si>
  <si>
    <t>190036</t>
  </si>
  <si>
    <t>RAMKA s. r. o.</t>
  </si>
  <si>
    <t>19FD/064</t>
  </si>
  <si>
    <t>0017661794</t>
  </si>
  <si>
    <t>mobil.telefóny 24.4.-23.5.2019</t>
  </si>
  <si>
    <t>19FD/065</t>
  </si>
  <si>
    <t>190303</t>
  </si>
  <si>
    <t>19FD/066</t>
  </si>
  <si>
    <t>1903162</t>
  </si>
  <si>
    <t>kuriérske služby 3/2019</t>
  </si>
  <si>
    <t>19FD/067</t>
  </si>
  <si>
    <t>2019014</t>
  </si>
  <si>
    <t>S &amp; A, spol. s r.o.</t>
  </si>
  <si>
    <t>19FD/069</t>
  </si>
  <si>
    <t>Cars for rent, s. r. o.</t>
  </si>
  <si>
    <t>energie - nájom kanc. KE 4/2019</t>
  </si>
  <si>
    <t>energie - nájom kanc. KE 5/2019</t>
  </si>
  <si>
    <t>nájomné kancel.Košice - 4/2019</t>
  </si>
  <si>
    <t>nájomné kancel.Košice - 5/2019</t>
  </si>
  <si>
    <t>OZ/003</t>
  </si>
  <si>
    <t>1903</t>
  </si>
  <si>
    <t>cestovné - predsedníctvo (30.4.2019)</t>
  </si>
  <si>
    <t>Daniela Červeňová</t>
  </si>
  <si>
    <t>OZ č. NA/05</t>
  </si>
  <si>
    <t>42019</t>
  </si>
  <si>
    <t>prenájom MV Kia 4/2019</t>
  </si>
  <si>
    <t>19FD/080</t>
  </si>
  <si>
    <t>2019007</t>
  </si>
  <si>
    <t>19FD/070</t>
  </si>
  <si>
    <t>272019</t>
  </si>
  <si>
    <t>36806153</t>
  </si>
  <si>
    <t>19FD/072</t>
  </si>
  <si>
    <t>9002319</t>
  </si>
  <si>
    <t>SOŠVO Modra</t>
  </si>
  <si>
    <t>19FD/073</t>
  </si>
  <si>
    <t>3190002147</t>
  </si>
  <si>
    <t>vzdelávanie trénerov - 1.kv.stupeň (31 osôb)</t>
  </si>
  <si>
    <t>Univerzita Komenského v Bratislave</t>
  </si>
  <si>
    <t>19FD/074</t>
  </si>
  <si>
    <t>2019040122</t>
  </si>
  <si>
    <t>prenájom priestorov - predsedníctvo zasadnutie</t>
  </si>
  <si>
    <t>19FD/075</t>
  </si>
  <si>
    <t>926906141</t>
  </si>
  <si>
    <t>19FD/076</t>
  </si>
  <si>
    <t>2192403850</t>
  </si>
  <si>
    <t>prenájom tlačiarne</t>
  </si>
  <si>
    <t>19FD/077</t>
  </si>
  <si>
    <t>3390415</t>
  </si>
  <si>
    <t>nájomné Cervnovka 5/2019</t>
  </si>
  <si>
    <t>19FD/078</t>
  </si>
  <si>
    <t>181000625</t>
  </si>
  <si>
    <t>RM RENOVA s.r.o.</t>
  </si>
  <si>
    <t>19FD/081</t>
  </si>
  <si>
    <t>190259</t>
  </si>
  <si>
    <t>OZ č. NA/06</t>
  </si>
  <si>
    <t>52019</t>
  </si>
  <si>
    <t>19FD/082</t>
  </si>
  <si>
    <t>9165052019</t>
  </si>
  <si>
    <t>ROKO, a.s.</t>
  </si>
  <si>
    <t>19FD/083</t>
  </si>
  <si>
    <t>9168052019</t>
  </si>
  <si>
    <t>19FD/084</t>
  </si>
  <si>
    <t>9166052019</t>
  </si>
  <si>
    <t>19FD/085</t>
  </si>
  <si>
    <t>9169052019</t>
  </si>
  <si>
    <t>stuhové medaile 1000ks - Special Olympics</t>
  </si>
  <si>
    <t>19FD/086</t>
  </si>
  <si>
    <t>9167052019</t>
  </si>
  <si>
    <t>19FD/087</t>
  </si>
  <si>
    <t>9170052019</t>
  </si>
  <si>
    <t>19FD/088</t>
  </si>
  <si>
    <t>92019</t>
  </si>
  <si>
    <t>PZ č. 1918/06</t>
  </si>
  <si>
    <t>6201904016</t>
  </si>
  <si>
    <t>prenájom priestorov - valné zhromaždenie 3.6.2019</t>
  </si>
  <si>
    <t>OZ č. OZ/005</t>
  </si>
  <si>
    <t>6689933205</t>
  </si>
  <si>
    <t>OZ č. OZ/004</t>
  </si>
  <si>
    <t>6689933163</t>
  </si>
  <si>
    <t>19FD/047</t>
  </si>
  <si>
    <t>1013830</t>
  </si>
  <si>
    <t>19FD/050</t>
  </si>
  <si>
    <t>1013859</t>
  </si>
  <si>
    <t>19FD/090</t>
  </si>
  <si>
    <t>20190329</t>
  </si>
  <si>
    <t>športové oblečenie - atletika, boccia, volejbal, stol.tenis, tenis, futbal</t>
  </si>
  <si>
    <t>19FD/089</t>
  </si>
  <si>
    <t>20190328</t>
  </si>
  <si>
    <t>19FD/091</t>
  </si>
  <si>
    <t>6319</t>
  </si>
  <si>
    <t>19FD/092</t>
  </si>
  <si>
    <t>219</t>
  </si>
  <si>
    <t>Arabeska, Slovenská spoločnosť pre rozvoj špeciál. gymnastiky, športu a tanca mentálne postihnutých</t>
  </si>
  <si>
    <t>19FD/095</t>
  </si>
  <si>
    <t>190288</t>
  </si>
  <si>
    <t xml:space="preserve">Organizovanie: Majstrovstvá SR Alpské lyžovanie                                                               Termín: 8.-10.2.2019                                       ubytovanie </t>
  </si>
  <si>
    <t>Organizovanie: Majstrovstvá SR Alpské lyžovanie                                                                  Termín: 8.-10.2.2019                                          fotografické služby</t>
  </si>
  <si>
    <t>Názov: Svetové hry                                                Termín: 7.-22.3.2019                                                   Miesto: Abu Dhabi                                                   športové oblečeniei</t>
  </si>
  <si>
    <t>Organizovanie: Majstrovstvá SR Alpské lyžovanie                                                                     Termín: 8.-10.2.2019                                                ubytovanie</t>
  </si>
  <si>
    <t>Organizovanie: Majstrovstvá SR Alpské lyžovanie                                                                               Termín: 8.-10.2.2019                                             ubytovanie</t>
  </si>
  <si>
    <t>Organizovanie: Majstrovstvá SR Alpské lyžovanie                                                                       Termín: 8.-10.2.2019                                                    obuv</t>
  </si>
  <si>
    <t>Organizovanie: Majstrovstvá SR Alpské lyžovanie                                                                          Termín: 8.-10.2.2019                                                      ozvučenie akcie</t>
  </si>
  <si>
    <t>Názov: Svetové hry                                                       Termín: 7.-22.3.2019                                                    Miesto: Abu Dhabi                                                          poistné - výprava</t>
  </si>
  <si>
    <t>Názov: Svetové hry                                                        Termín: 7.-22.3.2019                                                     Miesto: Abu Dhabi                                                                  poistné - výprava</t>
  </si>
  <si>
    <t xml:space="preserve">Názov: Svetové hry                                                       Termín: 7.-22.3.2019                                                      Miesto: Abu Dhabi                                                    letenka </t>
  </si>
  <si>
    <t>Názov: Svetové hry                                                       Termín: 7.-22.3.2019                                               Miesto: Abu Dhabi                                                       letenka, ubytovanie</t>
  </si>
  <si>
    <t>Názov: Svetové hry                                                    Termín: 7.-22.3.2019                                                Miesto: Abu Dhabi                                                      športové oblečenie</t>
  </si>
  <si>
    <t>Názov: Svetové hry                                                             Termín: 7.-22.3.2019                                                  Miesto: Abu Dhabi                                                          transfér</t>
  </si>
  <si>
    <t>Názov: Svetové hry                                                       Termín: 7.-22.3.2019                                                  Miesto: Abu Dhabi                                                      obuv</t>
  </si>
  <si>
    <t>Názov: Svetové hry                                                      Termín: 7.-22.3.2019                                                     Miesto: Abu Dhabi                                                       strava v lietadle</t>
  </si>
  <si>
    <t>Názov: Plávanie Down syndróm              Termín: 6.-7.4.2019                                                        Miesto: Southampton, Anglicko         účast.poplatok  (121 GDB)</t>
  </si>
  <si>
    <t>Názov: Svetové hry                                                   Termín: 7.-22.3.2019                                               Miesto: Abu Dhabi                                                 ubytovanie - návrat</t>
  </si>
  <si>
    <t xml:space="preserve">Názov: Svetové hry                                                   Termín: 7.-22.3.2019                                              Miesto: Abu Dhabi                                             ubytovanie </t>
  </si>
  <si>
    <t>Názov: Svetové hry                                                    Termín: 7.-22.3.2019                                                Miesto: Abu Dhabi                                              pitný režim</t>
  </si>
  <si>
    <t>Názov: Svetové hry                                                     Termín: 7.-22.3.2019                                                Miesto: Abu Dhabi                                                      strava v lietadle</t>
  </si>
  <si>
    <t>Názov: Svetové hry                                                    Termín: 7.-22.3.2019                                                  Miesto: Abu Dhabi                      zdravot.materiál</t>
  </si>
  <si>
    <t>Názov: Svetové hry                                                     Termín: 7.-22.3.2019                                               Miesto: Abu Dhabi                                                       preprava - letisko</t>
  </si>
  <si>
    <t>Názov: Plávanie Down syndróm              Termín: 6.-7.4.2019                                                     Miesto: Southampton, Anglicko         poskyt.príspevok na súťaž</t>
  </si>
  <si>
    <t>Názov: Plávanie Down syndróm                              Termín: 6.-7.4.2019                                                       Miesto: Southampton, Anglicko            ubytovanie  /541,20GBD/</t>
  </si>
  <si>
    <t xml:space="preserve">Organizovanie: Majstrovstvá SR v plávaní                                     Termín: 11.-12.4.2019                                             Miesto: Trenčín                                                           strava </t>
  </si>
  <si>
    <t xml:space="preserve">Organizovanie: Majstrovstvá SR v plávaní                                     Termín: 11.-12.4.2019                                   Miesto: Trenčín                                                    ubytovanie, strava </t>
  </si>
  <si>
    <t>Organizovanie: Majstrovstvá SR v plávaní                                     Termín: 11.-12.4.2019                                             Miesto: Trenčín                                                            Zmluva o spolupráci</t>
  </si>
  <si>
    <t>Názov: Svetové hry                                                            Termín: 7.-22.3.2019                                                   Miesto: Abu Dhabi                                                        lekárske zabezpečenie</t>
  </si>
  <si>
    <t>Názov: Svetové hry                                                          Termín: 7.-22.3.2019                                                     Miesto: Abu Dhabi                                                          preprava - letisko</t>
  </si>
  <si>
    <t xml:space="preserve">Organizovanie: Majstrovstvá SR Stolný tenis                          Termín: 7.5.2019                                                        Miesto: Bratislava                                                       strava </t>
  </si>
  <si>
    <t>Názov: Svetové hry                                                   Termín: 7.-22.3.2019                                              Miesto: Abu Dhabi                                                          preprava - letisko</t>
  </si>
  <si>
    <t>Organizovanie: Majstrovstvá SR    Floorball                                          Termín: 26.4.2019                                                 Miesto: Modra                                                       ubytovanie, strava</t>
  </si>
  <si>
    <t>Organizovanie: Majstrovstvá SR v plávaní                                     Termín: 11.-12.4.2019                                                 Miesto: Trenčín                                                               pitný režim</t>
  </si>
  <si>
    <t>Organizovanie: Majstrovstvá Európy v modernej gymnastike                                              Termín: 5.-8.9.2019                                                    Miesto: Nitra                                                                     koberec - ME gymnastika</t>
  </si>
  <si>
    <t>Organizovanie: Majstrovstvá SR v stolnom tenise                                                                           Termín: 7.5.2019                                                       Miesto: Bratislava                                                preprava osôb</t>
  </si>
  <si>
    <t>Názov: Svetové hry                                               Termín: 7.-22.3.2019                                                 Miesto: Abu Dhabi                                                     nákup a potlač karimatiek</t>
  </si>
  <si>
    <t>Názov: Svetové hry                                                  Termín: 7.-22.3.2019                                            Miesto: Abu Dhabi                                                   nákup a potlač uterákov</t>
  </si>
  <si>
    <t>Názov: Svetové hry                                                    Termín: 7.-22.3.2019                                                Miesto: Abu Dhabi                                                        nákup a potlač  desiatových krabičiek</t>
  </si>
  <si>
    <t>Názov: Svetové hry                                                    Termín: 7.-22.3.2019                                             Miesto: Abu Dhabi                                                      POS materiál</t>
  </si>
  <si>
    <t>Názov: Svetové hry                                                   Termín: 7.-22.3.2019                                                Miesto: Abu Dhabi                                                       repre tričká</t>
  </si>
  <si>
    <t>Názov: Svetové hry                                                   Termín: 7.-22.3.2019                                                 Miesto: Abu Dhabi                                                  ubytovanie - realizačný tím</t>
  </si>
  <si>
    <t>Názov: Unifikovaný floorball                                       Termín: 20.-21.5.2019                                          Miesto: Rakúsko                                                   poistné -  2 osoby</t>
  </si>
  <si>
    <t>Názov: Unifikovaný floorball                                     Termín: 20.-21.5.2019                                              Miesto: Rakúsko                                                       poistné -  8 osôb</t>
  </si>
  <si>
    <t>Názov: Svetové hry                                                      Termín: 7.-22.3.2019                                                 Miesto: Abu Dhabi                                                      obuv</t>
  </si>
  <si>
    <t>Názov: Svetové hry                                                   Termín: 7.-22.3.2019                                                 Miesto: Abu Dhabi                                                    obuv</t>
  </si>
  <si>
    <t>Organizovanie: Majstrovstvá SR v stolnom tenise                                                                          Termín: 7.5.2019                                                      Miesto: Bratislava                                                   prenájom šport.haly</t>
  </si>
  <si>
    <t>Názov: Svetové hry                                                   Termín: 7.-22.3.2019                                                Miesto: Abu Dhabi                                         gymnastické oblečenie</t>
  </si>
  <si>
    <t>Názov: Unifikovaný floorball                                          Termín: 20.-21.5.2019                                            Miesto: Rakúsko                                                        autobusová preprava</t>
  </si>
  <si>
    <t>TWU, s. r. o., ME DS v plávaní,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</si>
</sst>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dd/mm/yy;@"/>
    <numFmt numFmtId="165" formatCode="mm\ yy"/>
    <numFmt numFmtId="166" formatCode="dd/mm/yyyy;@"/>
  </numFmts>
  <fonts count="55">
    <font>
      <sz val="10"/>
      <color indexed="8"/>
      <name val="Arial"/>
      <family val="2"/>
      <charset val="238"/>
    </font>
    <font>
      <sz val="10"/>
      <name val="Arial"/>
      <family val="2"/>
      <charset val="238"/>
    </font>
    <font>
      <sz val="11"/>
      <color indexed="8"/>
      <name val="Calibri"/>
      <family val="2"/>
      <charset val="238"/>
    </font>
    <font>
      <b/>
      <sz val="14"/>
      <name val="Arial"/>
      <family val="2"/>
      <charset val="238"/>
    </font>
    <font>
      <sz val="14"/>
      <name val="Arial"/>
      <family val="2"/>
      <charset val="238"/>
    </font>
    <font>
      <b/>
      <sz val="12"/>
      <name val="Arial"/>
      <family val="2"/>
      <charset val="238"/>
    </font>
    <font>
      <b/>
      <sz val="11"/>
      <name val="Arial"/>
      <family val="2"/>
      <charset val="238"/>
    </font>
    <font>
      <b/>
      <sz val="11"/>
      <color indexed="30"/>
      <name val="Arial"/>
      <family val="2"/>
      <charset val="238"/>
    </font>
    <font>
      <b/>
      <sz val="10"/>
      <name val="Arial"/>
      <family val="2"/>
      <charset val="238"/>
    </font>
    <font>
      <sz val="10"/>
      <color indexed="30"/>
      <name val="Arial"/>
      <family val="2"/>
      <charset val="238"/>
    </font>
    <font>
      <b/>
      <sz val="10"/>
      <color indexed="30"/>
      <name val="Arial"/>
      <family val="2"/>
      <charset val="238"/>
    </font>
    <font>
      <b/>
      <sz val="10"/>
      <color indexed="8"/>
      <name val="Arial"/>
      <family val="2"/>
      <charset val="238"/>
    </font>
    <font>
      <sz val="10"/>
      <color indexed="40"/>
      <name val="Arial"/>
      <family val="2"/>
      <charset val="238"/>
    </font>
    <font>
      <b/>
      <strike/>
      <sz val="10"/>
      <color indexed="10"/>
      <name val="Arial"/>
      <family val="2"/>
      <charset val="238"/>
    </font>
    <font>
      <strike/>
      <sz val="10"/>
      <color indexed="10"/>
      <name val="Arial"/>
      <family val="2"/>
      <charset val="238"/>
    </font>
    <font>
      <sz val="8"/>
      <name val="Arial"/>
      <family val="2"/>
      <charset val="238"/>
    </font>
    <font>
      <i/>
      <sz val="8"/>
      <color indexed="55"/>
      <name val="Arial"/>
      <family val="2"/>
      <charset val="238"/>
    </font>
    <font>
      <b/>
      <i/>
      <sz val="12"/>
      <color indexed="55"/>
      <name val="Arial"/>
      <family val="2"/>
      <charset val="238"/>
    </font>
    <font>
      <b/>
      <sz val="11"/>
      <color indexed="9"/>
      <name val="Arial"/>
      <family val="2"/>
      <charset val="238"/>
    </font>
    <font>
      <sz val="8"/>
      <color indexed="8"/>
      <name val="Tahoma"/>
      <family val="2"/>
      <charset val="238"/>
    </font>
    <font>
      <sz val="11"/>
      <name val="Arial"/>
      <family val="2"/>
      <charset val="238"/>
    </font>
    <font>
      <b/>
      <sz val="8"/>
      <name val="Arial"/>
      <family val="2"/>
      <charset val="238"/>
    </font>
    <font>
      <b/>
      <sz val="8"/>
      <color indexed="10"/>
      <name val="Arial"/>
      <family val="2"/>
      <charset val="238"/>
    </font>
    <font>
      <b/>
      <sz val="8"/>
      <color indexed="8"/>
      <name val="Tahoma"/>
      <family val="2"/>
      <charset val="238"/>
    </font>
    <font>
      <b/>
      <sz val="8"/>
      <color indexed="8"/>
      <name val="Segoe UI"/>
      <family val="2"/>
      <charset val="238"/>
    </font>
    <font>
      <sz val="8"/>
      <color indexed="8"/>
      <name val="Segoe UI"/>
      <family val="2"/>
      <charset val="238"/>
    </font>
    <font>
      <sz val="10"/>
      <color indexed="9"/>
      <name val="Arial"/>
      <family val="2"/>
      <charset val="238"/>
    </font>
    <font>
      <sz val="11"/>
      <color indexed="9"/>
      <name val="Arial"/>
      <family val="2"/>
      <charset val="238"/>
    </font>
    <font>
      <b/>
      <sz val="10"/>
      <color indexed="10"/>
      <name val="Arial"/>
      <family val="2"/>
      <charset val="238"/>
    </font>
    <font>
      <i/>
      <sz val="8"/>
      <color indexed="10"/>
      <name val="Arial"/>
      <family val="2"/>
      <charset val="238"/>
    </font>
    <font>
      <sz val="8"/>
      <color indexed="10"/>
      <name val="Arial"/>
      <family val="2"/>
      <charset val="238"/>
    </font>
    <font>
      <b/>
      <i/>
      <sz val="12"/>
      <color indexed="10"/>
      <name val="Arial"/>
      <family val="2"/>
      <charset val="238"/>
    </font>
    <font>
      <b/>
      <sz val="8"/>
      <color indexed="9"/>
      <name val="Arial"/>
      <family val="2"/>
      <charset val="238"/>
    </font>
    <font>
      <sz val="8"/>
      <color indexed="9"/>
      <name val="Arial"/>
      <family val="2"/>
      <charset val="238"/>
    </font>
    <font>
      <b/>
      <sz val="9"/>
      <color indexed="8"/>
      <name val="Segoe UI"/>
      <family val="2"/>
      <charset val="238"/>
    </font>
    <font>
      <sz val="9"/>
      <color indexed="8"/>
      <name val="Segoe UI"/>
      <family val="2"/>
      <charset val="238"/>
    </font>
    <font>
      <sz val="10"/>
      <color indexed="10"/>
      <name val="Arial"/>
      <family val="2"/>
      <charset val="238"/>
    </font>
    <font>
      <b/>
      <sz val="12"/>
      <color indexed="9"/>
      <name val="Arial"/>
      <family val="2"/>
      <charset val="238"/>
    </font>
    <font>
      <b/>
      <sz val="14"/>
      <color indexed="30"/>
      <name val="Arial"/>
      <family val="2"/>
      <charset val="238"/>
    </font>
    <font>
      <b/>
      <sz val="14"/>
      <color indexed="10"/>
      <name val="Arial"/>
      <family val="2"/>
      <charset val="238"/>
    </font>
    <font>
      <b/>
      <sz val="12"/>
      <color indexed="10"/>
      <name val="Arial"/>
      <family val="2"/>
      <charset val="238"/>
    </font>
    <font>
      <b/>
      <sz val="8"/>
      <color indexed="30"/>
      <name val="Arial"/>
      <family val="2"/>
      <charset val="238"/>
    </font>
    <font>
      <sz val="8"/>
      <color indexed="8"/>
      <name val="Arial"/>
      <family val="2"/>
      <charset val="238"/>
    </font>
    <font>
      <sz val="8"/>
      <color indexed="12"/>
      <name val="Arial"/>
      <family val="2"/>
      <charset val="238"/>
    </font>
    <font>
      <u/>
      <sz val="10"/>
      <color indexed="12"/>
      <name val="Arial"/>
      <family val="2"/>
      <charset val="238"/>
    </font>
    <font>
      <b/>
      <sz val="8"/>
      <color indexed="8"/>
      <name val="Arial"/>
      <family val="2"/>
      <charset val="238"/>
    </font>
    <font>
      <sz val="12"/>
      <color indexed="8"/>
      <name val="Arial"/>
      <family val="2"/>
      <charset val="238"/>
    </font>
    <font>
      <b/>
      <u/>
      <sz val="12"/>
      <color indexed="10"/>
      <name val="Arial"/>
      <family val="2"/>
      <charset val="238"/>
    </font>
    <font>
      <i/>
      <sz val="10"/>
      <name val="Arial"/>
      <family val="2"/>
      <charset val="238"/>
    </font>
    <font>
      <b/>
      <sz val="12"/>
      <color indexed="8"/>
      <name val="Arial"/>
      <family val="2"/>
      <charset val="238"/>
    </font>
    <font>
      <sz val="10"/>
      <color indexed="8"/>
      <name val="Arial"/>
      <family val="2"/>
      <charset val="238"/>
    </font>
    <font>
      <sz val="9"/>
      <name val="Arial"/>
      <family val="2"/>
      <charset val="238"/>
    </font>
    <font>
      <sz val="9"/>
      <color indexed="8"/>
      <name val="Arial"/>
      <family val="2"/>
      <charset val="238"/>
    </font>
    <font>
      <sz val="8"/>
      <color theme="1"/>
      <name val="Ariel"/>
      <charset val="238"/>
    </font>
    <font>
      <sz val="8"/>
      <name val="Ariel"/>
      <charset val="238"/>
    </font>
  </fonts>
  <fills count="15">
    <fill>
      <patternFill patternType="none"/>
    </fill>
    <fill>
      <patternFill patternType="gray125"/>
    </fill>
    <fill>
      <patternFill patternType="solid">
        <fgColor indexed="9"/>
        <bgColor indexed="26"/>
      </patternFill>
    </fill>
    <fill>
      <patternFill patternType="solid">
        <fgColor indexed="50"/>
        <bgColor indexed="51"/>
      </patternFill>
    </fill>
    <fill>
      <patternFill patternType="solid">
        <fgColor indexed="40"/>
        <bgColor indexed="49"/>
      </patternFill>
    </fill>
    <fill>
      <patternFill patternType="solid">
        <fgColor indexed="22"/>
        <bgColor indexed="31"/>
      </patternFill>
    </fill>
    <fill>
      <patternFill patternType="solid">
        <fgColor indexed="51"/>
        <bgColor indexed="13"/>
      </patternFill>
    </fill>
    <fill>
      <patternFill patternType="solid">
        <fgColor indexed="42"/>
        <bgColor indexed="27"/>
      </patternFill>
    </fill>
    <fill>
      <patternFill patternType="solid">
        <fgColor indexed="13"/>
        <bgColor indexed="34"/>
      </patternFill>
    </fill>
    <fill>
      <patternFill patternType="solid">
        <fgColor indexed="8"/>
        <bgColor indexed="58"/>
      </patternFill>
    </fill>
    <fill>
      <patternFill patternType="solid">
        <fgColor indexed="31"/>
        <bgColor indexed="22"/>
      </patternFill>
    </fill>
    <fill>
      <patternFill patternType="solid">
        <fgColor indexed="26"/>
        <bgColor indexed="9"/>
      </patternFill>
    </fill>
    <fill>
      <patternFill patternType="solid">
        <fgColor indexed="44"/>
        <bgColor indexed="31"/>
      </patternFill>
    </fill>
    <fill>
      <patternFill patternType="solid">
        <fgColor indexed="56"/>
        <bgColor indexed="62"/>
      </patternFill>
    </fill>
    <fill>
      <patternFill patternType="solid">
        <fgColor rgb="FFFFFFCC"/>
        <bgColor indexed="64"/>
      </patternFill>
    </fill>
  </fills>
  <borders count="34">
    <border>
      <left/>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right style="thin">
        <color indexed="8"/>
      </right>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thin">
        <color indexed="8"/>
      </bottom>
      <diagonal/>
    </border>
    <border>
      <left/>
      <right style="thin">
        <color indexed="8"/>
      </right>
      <top/>
      <bottom/>
      <diagonal/>
    </border>
    <border>
      <left style="thick">
        <color indexed="10"/>
      </left>
      <right style="thick">
        <color indexed="10"/>
      </right>
      <top style="thick">
        <color indexed="10"/>
      </top>
      <bottom style="thin">
        <color indexed="8"/>
      </bottom>
      <diagonal/>
    </border>
    <border>
      <left style="thick">
        <color indexed="10"/>
      </left>
      <right style="thick">
        <color indexed="10"/>
      </right>
      <top style="thin">
        <color indexed="8"/>
      </top>
      <bottom style="thin">
        <color indexed="8"/>
      </bottom>
      <diagonal/>
    </border>
    <border>
      <left style="thick">
        <color indexed="10"/>
      </left>
      <right style="thick">
        <color indexed="10"/>
      </right>
      <top style="thin">
        <color indexed="8"/>
      </top>
      <bottom style="thick">
        <color indexed="10"/>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44" fillId="0" borderId="0" applyNumberFormat="0" applyFill="0" applyBorder="0" applyAlignment="0" applyProtection="0"/>
    <xf numFmtId="0" fontId="1" fillId="0" borderId="0"/>
    <xf numFmtId="0" fontId="1" fillId="0" borderId="0"/>
    <xf numFmtId="0" fontId="50" fillId="0" borderId="0"/>
    <xf numFmtId="0" fontId="50" fillId="0" borderId="0"/>
    <xf numFmtId="0" fontId="1" fillId="0" borderId="0"/>
    <xf numFmtId="0" fontId="2" fillId="0" borderId="0"/>
    <xf numFmtId="0" fontId="2" fillId="0" borderId="0"/>
    <xf numFmtId="44" fontId="50" fillId="0" borderId="0" applyFont="0" applyFill="0" applyBorder="0" applyAlignment="0" applyProtection="0"/>
  </cellStyleXfs>
  <cellXfs count="342">
    <xf numFmtId="0" fontId="0" fillId="0" borderId="0" xfId="0"/>
    <xf numFmtId="0" fontId="1" fillId="2" borderId="0" xfId="2" applyFont="1" applyFill="1" applyAlignment="1">
      <alignment horizontal="justify" vertical="top"/>
    </xf>
    <xf numFmtId="0" fontId="1" fillId="2" borderId="0" xfId="2" applyFill="1" applyAlignment="1">
      <alignment vertical="top"/>
    </xf>
    <xf numFmtId="0" fontId="3" fillId="2" borderId="0" xfId="2" applyFont="1" applyFill="1" applyAlignment="1">
      <alignment horizontal="center" vertical="top" wrapText="1"/>
    </xf>
    <xf numFmtId="0" fontId="4" fillId="2" borderId="0" xfId="2" applyFont="1" applyFill="1" applyAlignment="1">
      <alignment vertical="top"/>
    </xf>
    <xf numFmtId="0" fontId="5" fillId="2" borderId="0" xfId="2" applyFont="1" applyFill="1" applyAlignment="1">
      <alignment horizontal="center" vertical="top" wrapText="1"/>
    </xf>
    <xf numFmtId="0" fontId="6" fillId="2" borderId="0" xfId="2" applyFont="1" applyFill="1" applyAlignment="1">
      <alignment horizontal="left" vertical="top" wrapText="1"/>
    </xf>
    <xf numFmtId="0" fontId="6" fillId="2" borderId="0" xfId="2" applyFont="1" applyFill="1" applyAlignment="1">
      <alignment horizontal="left" vertical="top"/>
    </xf>
    <xf numFmtId="0" fontId="8" fillId="2" borderId="0" xfId="2" applyFont="1" applyFill="1" applyAlignment="1">
      <alignment horizontal="left" vertical="top"/>
    </xf>
    <xf numFmtId="0" fontId="1" fillId="2" borderId="0" xfId="2" applyFill="1" applyAlignment="1">
      <alignment vertical="top" wrapText="1"/>
    </xf>
    <xf numFmtId="0" fontId="9" fillId="2" borderId="0" xfId="2" applyFont="1" applyFill="1" applyBorder="1" applyAlignment="1">
      <alignment vertical="top" wrapText="1"/>
    </xf>
    <xf numFmtId="0" fontId="0" fillId="2" borderId="0" xfId="2" applyFont="1" applyFill="1" applyBorder="1" applyAlignment="1">
      <alignment vertical="top" wrapText="1"/>
    </xf>
    <xf numFmtId="0" fontId="1" fillId="2" borderId="0" xfId="2" applyFont="1" applyFill="1" applyAlignment="1">
      <alignment vertical="top" wrapText="1"/>
    </xf>
    <xf numFmtId="0" fontId="1" fillId="2" borderId="0" xfId="2" applyFont="1" applyFill="1" applyAlignment="1">
      <alignment horizontal="justify" vertical="top" wrapText="1"/>
    </xf>
    <xf numFmtId="9" fontId="1" fillId="3" borderId="1" xfId="2" applyNumberFormat="1" applyFill="1" applyBorder="1" applyAlignment="1">
      <alignment horizontal="center" vertical="center" wrapText="1"/>
    </xf>
    <xf numFmtId="9" fontId="1" fillId="4" borderId="2" xfId="2" applyNumberFormat="1" applyFill="1" applyBorder="1" applyAlignment="1">
      <alignment horizontal="center" vertical="center"/>
    </xf>
    <xf numFmtId="0" fontId="8" fillId="2" borderId="0" xfId="2" applyFont="1" applyFill="1" applyAlignment="1">
      <alignment horizontal="justify" vertical="top"/>
    </xf>
    <xf numFmtId="0" fontId="1" fillId="0" borderId="0" xfId="2" applyFont="1" applyFill="1" applyAlignment="1">
      <alignment horizontal="justify" vertical="top"/>
    </xf>
    <xf numFmtId="0" fontId="0" fillId="2" borderId="0" xfId="2" applyFont="1" applyFill="1" applyAlignment="1">
      <alignment horizontal="justify" vertical="top"/>
    </xf>
    <xf numFmtId="0" fontId="12" fillId="2" borderId="0" xfId="2" applyFont="1" applyFill="1" applyAlignment="1">
      <alignment vertical="top"/>
    </xf>
    <xf numFmtId="0" fontId="9" fillId="2" borderId="0" xfId="2" applyFont="1" applyFill="1" applyAlignment="1">
      <alignment horizontal="justify" vertical="top"/>
    </xf>
    <xf numFmtId="0" fontId="8" fillId="2" borderId="0" xfId="2" applyFont="1" applyFill="1" applyAlignment="1">
      <alignment horizontal="center" vertical="top"/>
    </xf>
    <xf numFmtId="0" fontId="0" fillId="2" borderId="0" xfId="2" applyFont="1" applyFill="1" applyAlignment="1">
      <alignment horizontal="justify" vertical="top" wrapText="1"/>
    </xf>
    <xf numFmtId="0" fontId="8" fillId="2" borderId="0" xfId="2" applyFont="1" applyFill="1" applyAlignment="1">
      <alignment horizontal="justify" vertical="top" wrapText="1"/>
    </xf>
    <xf numFmtId="0" fontId="8" fillId="2" borderId="3" xfId="2" applyFont="1" applyFill="1" applyBorder="1" applyAlignment="1">
      <alignment horizontal="justify" vertical="top" wrapText="1"/>
    </xf>
    <xf numFmtId="0" fontId="1" fillId="2" borderId="4" xfId="2" applyFont="1" applyFill="1" applyBorder="1" applyAlignment="1">
      <alignment horizontal="justify" vertical="top" wrapText="1"/>
    </xf>
    <xf numFmtId="0" fontId="1" fillId="2" borderId="4" xfId="2" applyFont="1" applyFill="1" applyBorder="1" applyAlignment="1">
      <alignment horizontal="justify" vertical="top"/>
    </xf>
    <xf numFmtId="0" fontId="1" fillId="2" borderId="5" xfId="2" applyFont="1" applyFill="1" applyBorder="1" applyAlignment="1">
      <alignment horizontal="justify" wrapText="1"/>
    </xf>
    <xf numFmtId="0" fontId="1" fillId="2" borderId="0" xfId="2" applyFont="1" applyFill="1" applyAlignment="1">
      <alignment horizontal="justify" wrapText="1"/>
    </xf>
    <xf numFmtId="0" fontId="8" fillId="2" borderId="6" xfId="2" applyFont="1" applyFill="1" applyBorder="1" applyAlignment="1">
      <alignment horizontal="justify" vertical="top" wrapText="1"/>
    </xf>
    <xf numFmtId="0" fontId="13" fillId="2" borderId="0" xfId="2" applyFont="1" applyFill="1" applyAlignment="1">
      <alignment horizontal="justify" vertical="top" wrapText="1"/>
    </xf>
    <xf numFmtId="0" fontId="14" fillId="2" borderId="0" xfId="2" applyFont="1" applyFill="1" applyAlignment="1">
      <alignment vertical="top"/>
    </xf>
    <xf numFmtId="0" fontId="10" fillId="0" borderId="0" xfId="2" applyFont="1" applyFill="1" applyAlignment="1">
      <alignment horizontal="justify" vertical="top" wrapText="1"/>
    </xf>
    <xf numFmtId="0" fontId="1" fillId="2" borderId="0" xfId="2" applyFont="1" applyFill="1" applyAlignment="1">
      <alignment vertical="top"/>
    </xf>
    <xf numFmtId="0" fontId="15" fillId="2" borderId="0" xfId="2" applyFont="1" applyFill="1" applyProtection="1">
      <protection locked="0"/>
    </xf>
    <xf numFmtId="0" fontId="15" fillId="2" borderId="0" xfId="2" applyNumberFormat="1" applyFont="1" applyFill="1" applyProtection="1">
      <protection locked="0"/>
    </xf>
    <xf numFmtId="4" fontId="15" fillId="2" borderId="0" xfId="2" applyNumberFormat="1" applyFont="1" applyFill="1" applyProtection="1">
      <protection locked="0"/>
    </xf>
    <xf numFmtId="1" fontId="16" fillId="2" borderId="0" xfId="2" applyNumberFormat="1" applyFont="1" applyFill="1"/>
    <xf numFmtId="0" fontId="16" fillId="2" borderId="0" xfId="2" applyFont="1" applyFill="1"/>
    <xf numFmtId="0" fontId="15" fillId="2" borderId="0" xfId="2" applyFont="1" applyFill="1"/>
    <xf numFmtId="1" fontId="17" fillId="2" borderId="0" xfId="2" applyNumberFormat="1" applyFont="1" applyFill="1" applyAlignment="1" applyProtection="1"/>
    <xf numFmtId="0" fontId="17" fillId="2" borderId="0" xfId="2" applyFont="1" applyFill="1" applyAlignment="1" applyProtection="1"/>
    <xf numFmtId="0" fontId="15" fillId="2" borderId="0" xfId="2" applyFont="1" applyFill="1" applyProtection="1"/>
    <xf numFmtId="0" fontId="16" fillId="2" borderId="0" xfId="2" applyFont="1" applyFill="1" applyProtection="1"/>
    <xf numFmtId="0" fontId="6" fillId="2" borderId="0" xfId="2" applyFont="1" applyFill="1" applyAlignment="1" applyProtection="1">
      <alignment horizontal="center"/>
    </xf>
    <xf numFmtId="0" fontId="6" fillId="2" borderId="0" xfId="2" applyNumberFormat="1" applyFont="1" applyFill="1" applyAlignment="1" applyProtection="1">
      <alignment horizontal="center"/>
    </xf>
    <xf numFmtId="0" fontId="6" fillId="2" borderId="0" xfId="2" applyFont="1" applyFill="1" applyBorder="1" applyAlignment="1" applyProtection="1">
      <alignment horizontal="center"/>
    </xf>
    <xf numFmtId="0" fontId="8" fillId="2" borderId="0" xfId="2" applyFont="1" applyFill="1" applyAlignment="1" applyProtection="1">
      <alignment horizontal="right" vertical="center"/>
    </xf>
    <xf numFmtId="0" fontId="20" fillId="2" borderId="0" xfId="2" applyNumberFormat="1" applyFont="1" applyFill="1" applyBorder="1" applyAlignment="1" applyProtection="1">
      <protection locked="0"/>
    </xf>
    <xf numFmtId="1" fontId="15" fillId="2" borderId="0" xfId="2" applyNumberFormat="1" applyFont="1" applyFill="1" applyProtection="1"/>
    <xf numFmtId="0" fontId="20" fillId="2" borderId="0" xfId="2" applyNumberFormat="1" applyFont="1" applyFill="1" applyAlignment="1" applyProtection="1">
      <alignment horizontal="center"/>
    </xf>
    <xf numFmtId="0" fontId="20" fillId="2" borderId="0" xfId="2" applyFont="1" applyFill="1" applyAlignment="1" applyProtection="1">
      <alignment horizontal="center"/>
    </xf>
    <xf numFmtId="1" fontId="16" fillId="2" borderId="0" xfId="2" applyNumberFormat="1" applyFont="1" applyFill="1" applyProtection="1"/>
    <xf numFmtId="0" fontId="1" fillId="2" borderId="0" xfId="2" applyFill="1" applyBorder="1" applyProtection="1"/>
    <xf numFmtId="0" fontId="1" fillId="2" borderId="0" xfId="2" applyFill="1" applyProtection="1"/>
    <xf numFmtId="0" fontId="21" fillId="5" borderId="6" xfId="0" applyFont="1" applyFill="1" applyBorder="1" applyAlignment="1" applyProtection="1">
      <alignment horizontal="center" vertical="center" wrapText="1"/>
    </xf>
    <xf numFmtId="0" fontId="21" fillId="5" borderId="6" xfId="0" applyNumberFormat="1" applyFont="1" applyFill="1" applyBorder="1" applyAlignment="1" applyProtection="1">
      <alignment horizontal="center" vertical="center" wrapText="1"/>
    </xf>
    <xf numFmtId="4" fontId="21" fillId="5" borderId="6" xfId="0" applyNumberFormat="1" applyFont="1" applyFill="1" applyBorder="1" applyAlignment="1" applyProtection="1">
      <alignment horizontal="center" vertical="center" wrapText="1"/>
    </xf>
    <xf numFmtId="3" fontId="21" fillId="5" borderId="6" xfId="0" applyNumberFormat="1" applyFont="1" applyFill="1" applyBorder="1" applyAlignment="1" applyProtection="1">
      <alignment horizontal="center" vertical="center" wrapText="1"/>
    </xf>
    <xf numFmtId="0" fontId="21" fillId="2" borderId="0" xfId="2" applyFont="1" applyFill="1"/>
    <xf numFmtId="0" fontId="15" fillId="2" borderId="0" xfId="2" applyFont="1" applyFill="1" applyBorder="1" applyAlignment="1" applyProtection="1">
      <alignment vertical="top" wrapText="1"/>
      <protection locked="0"/>
    </xf>
    <xf numFmtId="49" fontId="21" fillId="6" borderId="0" xfId="2" applyNumberFormat="1" applyFont="1" applyFill="1" applyBorder="1" applyAlignment="1" applyProtection="1">
      <alignment vertical="top" wrapText="1"/>
      <protection locked="0"/>
    </xf>
    <xf numFmtId="49" fontId="21" fillId="6" borderId="0" xfId="0" applyNumberFormat="1" applyFont="1" applyFill="1" applyBorder="1" applyAlignment="1" applyProtection="1">
      <alignment vertical="top" wrapText="1"/>
      <protection locked="0"/>
    </xf>
    <xf numFmtId="14" fontId="21" fillId="6" borderId="0" xfId="2" applyNumberFormat="1" applyFont="1" applyFill="1" applyBorder="1" applyAlignment="1" applyProtection="1">
      <alignment vertical="top"/>
      <protection locked="0"/>
    </xf>
    <xf numFmtId="0" fontId="21" fillId="6" borderId="0" xfId="2" applyFont="1" applyFill="1" applyBorder="1" applyAlignment="1" applyProtection="1">
      <alignment vertical="top" wrapText="1"/>
      <protection locked="0"/>
    </xf>
    <xf numFmtId="0" fontId="21" fillId="6" borderId="0" xfId="0" applyFont="1" applyFill="1" applyBorder="1" applyAlignment="1" applyProtection="1">
      <alignment vertical="top" wrapText="1"/>
      <protection locked="0"/>
    </xf>
    <xf numFmtId="4" fontId="21" fillId="6" borderId="0" xfId="2" applyNumberFormat="1" applyFont="1" applyFill="1" applyBorder="1" applyAlignment="1" applyProtection="1">
      <alignment vertical="top"/>
      <protection locked="0"/>
    </xf>
    <xf numFmtId="1" fontId="21" fillId="6" borderId="0" xfId="2" applyNumberFormat="1" applyFont="1" applyFill="1" applyBorder="1" applyAlignment="1" applyProtection="1">
      <alignment vertical="top"/>
      <protection locked="0"/>
    </xf>
    <xf numFmtId="49" fontId="15" fillId="2" borderId="0" xfId="2" applyNumberFormat="1" applyFont="1" applyFill="1" applyBorder="1" applyAlignment="1" applyProtection="1">
      <alignment vertical="top" wrapText="1"/>
      <protection locked="0"/>
    </xf>
    <xf numFmtId="49" fontId="15" fillId="2" borderId="0" xfId="0" applyNumberFormat="1" applyFont="1" applyFill="1" applyBorder="1" applyAlignment="1" applyProtection="1">
      <alignment vertical="top" wrapText="1"/>
      <protection locked="0"/>
    </xf>
    <xf numFmtId="14" fontId="15" fillId="2" borderId="0" xfId="2" applyNumberFormat="1" applyFont="1" applyFill="1" applyBorder="1" applyAlignment="1" applyProtection="1">
      <alignment vertical="top"/>
      <protection locked="0"/>
    </xf>
    <xf numFmtId="0" fontId="15" fillId="2" borderId="0" xfId="0" applyFont="1" applyFill="1" applyBorder="1" applyAlignment="1" applyProtection="1">
      <alignment vertical="top" wrapText="1"/>
      <protection locked="0"/>
    </xf>
    <xf numFmtId="4" fontId="15" fillId="2" borderId="0" xfId="2" applyNumberFormat="1" applyFont="1" applyFill="1" applyBorder="1" applyAlignment="1" applyProtection="1">
      <alignment vertical="top"/>
      <protection locked="0"/>
    </xf>
    <xf numFmtId="1" fontId="15" fillId="2" borderId="0" xfId="2" applyNumberFormat="1" applyFont="1" applyFill="1" applyBorder="1" applyAlignment="1" applyProtection="1">
      <alignment vertical="top"/>
      <protection locked="0"/>
    </xf>
    <xf numFmtId="49" fontId="21" fillId="2" borderId="0" xfId="2" applyNumberFormat="1" applyFont="1" applyFill="1" applyBorder="1" applyAlignment="1" applyProtection="1">
      <alignment vertical="top" wrapText="1"/>
      <protection locked="0"/>
    </xf>
    <xf numFmtId="49" fontId="21" fillId="2" borderId="0" xfId="0" applyNumberFormat="1" applyFont="1" applyFill="1" applyBorder="1" applyAlignment="1" applyProtection="1">
      <alignment vertical="top" wrapText="1"/>
      <protection locked="0"/>
    </xf>
    <xf numFmtId="14" fontId="21" fillId="2" borderId="0" xfId="2" applyNumberFormat="1" applyFont="1" applyFill="1" applyBorder="1" applyAlignment="1" applyProtection="1">
      <alignment vertical="top"/>
      <protection locked="0"/>
    </xf>
    <xf numFmtId="0" fontId="21" fillId="2" borderId="0" xfId="2" applyFont="1" applyFill="1" applyBorder="1" applyAlignment="1" applyProtection="1">
      <alignment vertical="top" wrapText="1"/>
      <protection locked="0"/>
    </xf>
    <xf numFmtId="0" fontId="21" fillId="2" borderId="0" xfId="0" applyFont="1" applyFill="1" applyBorder="1" applyAlignment="1" applyProtection="1">
      <alignment vertical="top" wrapText="1"/>
      <protection locked="0"/>
    </xf>
    <xf numFmtId="4" fontId="21" fillId="2" borderId="0" xfId="2" applyNumberFormat="1" applyFont="1" applyFill="1" applyBorder="1" applyAlignment="1" applyProtection="1">
      <alignment vertical="top"/>
      <protection locked="0"/>
    </xf>
    <xf numFmtId="1" fontId="21" fillId="2" borderId="0" xfId="2" applyNumberFormat="1" applyFont="1" applyFill="1" applyBorder="1" applyAlignment="1" applyProtection="1">
      <alignment vertical="top"/>
      <protection locked="0"/>
    </xf>
    <xf numFmtId="14" fontId="15" fillId="2" borderId="0" xfId="0" applyNumberFormat="1" applyFont="1" applyFill="1" applyBorder="1" applyAlignment="1" applyProtection="1">
      <alignment vertical="top"/>
      <protection locked="0"/>
    </xf>
    <xf numFmtId="4" fontId="15" fillId="2" borderId="0" xfId="0" applyNumberFormat="1" applyFont="1" applyFill="1" applyBorder="1" applyAlignment="1" applyProtection="1">
      <alignment vertical="top"/>
      <protection locked="0"/>
    </xf>
    <xf numFmtId="1" fontId="15" fillId="2" borderId="0" xfId="0" applyNumberFormat="1" applyFont="1" applyFill="1" applyBorder="1" applyAlignment="1" applyProtection="1">
      <alignment vertical="top"/>
      <protection locked="0"/>
    </xf>
    <xf numFmtId="14" fontId="21" fillId="2" borderId="0" xfId="0" applyNumberFormat="1" applyFont="1" applyFill="1" applyBorder="1" applyAlignment="1" applyProtection="1">
      <alignment vertical="top"/>
      <protection locked="0"/>
    </xf>
    <xf numFmtId="4" fontId="21" fillId="2" borderId="0" xfId="0" applyNumberFormat="1" applyFont="1" applyFill="1" applyBorder="1" applyAlignment="1" applyProtection="1">
      <alignment vertical="top"/>
      <protection locked="0"/>
    </xf>
    <xf numFmtId="1" fontId="21" fillId="2" borderId="0" xfId="0" applyNumberFormat="1" applyFont="1" applyFill="1" applyBorder="1" applyAlignment="1" applyProtection="1">
      <alignment vertical="top"/>
      <protection locked="0"/>
    </xf>
    <xf numFmtId="0" fontId="1" fillId="2" borderId="0" xfId="2" applyFill="1"/>
    <xf numFmtId="165" fontId="15" fillId="2" borderId="0" xfId="2" applyNumberFormat="1" applyFont="1" applyFill="1" applyBorder="1" applyAlignment="1" applyProtection="1">
      <alignment vertical="top" wrapText="1"/>
      <protection locked="0"/>
    </xf>
    <xf numFmtId="165" fontId="15" fillId="2" borderId="0" xfId="0" applyNumberFormat="1" applyFont="1" applyFill="1" applyBorder="1" applyAlignment="1" applyProtection="1">
      <alignment vertical="top" wrapText="1"/>
      <protection locked="0"/>
    </xf>
    <xf numFmtId="0" fontId="1" fillId="2" borderId="0" xfId="2" applyNumberFormat="1" applyFill="1" applyProtection="1"/>
    <xf numFmtId="164" fontId="26" fillId="2" borderId="0" xfId="2" applyNumberFormat="1" applyFont="1" applyFill="1" applyProtection="1"/>
    <xf numFmtId="14" fontId="6" fillId="7" borderId="6" xfId="2" applyNumberFormat="1" applyFont="1" applyFill="1" applyBorder="1" applyAlignment="1" applyProtection="1">
      <alignment horizontal="center" vertical="center"/>
      <protection locked="0"/>
    </xf>
    <xf numFmtId="0" fontId="6" fillId="2" borderId="0" xfId="2" applyNumberFormat="1" applyFont="1" applyFill="1" applyAlignment="1" applyProtection="1">
      <alignment vertical="center" wrapText="1"/>
    </xf>
    <xf numFmtId="0" fontId="20" fillId="2" borderId="0" xfId="2" applyNumberFormat="1" applyFont="1" applyFill="1" applyProtection="1"/>
    <xf numFmtId="164" fontId="27" fillId="2" borderId="0" xfId="2" applyNumberFormat="1" applyFont="1" applyFill="1" applyProtection="1"/>
    <xf numFmtId="0" fontId="6" fillId="2" borderId="0" xfId="2" applyNumberFormat="1" applyFont="1" applyFill="1" applyAlignment="1" applyProtection="1">
      <alignment horizontal="center" wrapText="1"/>
    </xf>
    <xf numFmtId="0" fontId="8" fillId="2" borderId="0" xfId="2" applyNumberFormat="1" applyFont="1" applyFill="1" applyAlignment="1" applyProtection="1">
      <alignment horizontal="right"/>
    </xf>
    <xf numFmtId="0" fontId="21" fillId="5" borderId="6" xfId="2" applyNumberFormat="1" applyFont="1" applyFill="1" applyBorder="1" applyAlignment="1" applyProtection="1">
      <alignment horizontal="center" vertical="center"/>
    </xf>
    <xf numFmtId="0" fontId="21" fillId="5" borderId="6" xfId="2" applyNumberFormat="1" applyFont="1" applyFill="1" applyBorder="1" applyAlignment="1" applyProtection="1">
      <alignment horizontal="center" vertical="center" wrapText="1"/>
    </xf>
    <xf numFmtId="0" fontId="15" fillId="0" borderId="6" xfId="2" applyNumberFormat="1" applyFont="1" applyFill="1" applyBorder="1" applyAlignment="1" applyProtection="1">
      <alignment vertical="center"/>
    </xf>
    <xf numFmtId="0" fontId="1" fillId="0" borderId="6" xfId="2" applyNumberFormat="1" applyFont="1" applyFill="1" applyBorder="1" applyProtection="1"/>
    <xf numFmtId="4" fontId="15" fillId="7" borderId="6" xfId="2" applyNumberFormat="1" applyFont="1" applyFill="1" applyBorder="1" applyAlignment="1" applyProtection="1">
      <alignment vertical="center"/>
      <protection locked="0"/>
    </xf>
    <xf numFmtId="0" fontId="21" fillId="5" borderId="6" xfId="2" applyNumberFormat="1" applyFont="1" applyFill="1" applyBorder="1" applyAlignment="1" applyProtection="1">
      <alignment vertical="center"/>
    </xf>
    <xf numFmtId="0" fontId="1" fillId="5" borderId="6" xfId="2" applyNumberFormat="1" applyFill="1" applyBorder="1" applyProtection="1"/>
    <xf numFmtId="4" fontId="21" fillId="5" borderId="6" xfId="2" applyNumberFormat="1" applyFont="1" applyFill="1" applyBorder="1" applyAlignment="1" applyProtection="1">
      <alignment vertical="center"/>
    </xf>
    <xf numFmtId="0" fontId="1" fillId="2" borderId="0" xfId="2" applyNumberFormat="1" applyFill="1" applyAlignment="1" applyProtection="1">
      <alignment vertical="top" wrapText="1"/>
    </xf>
    <xf numFmtId="0" fontId="15" fillId="2" borderId="0" xfId="0" applyFont="1" applyFill="1" applyProtection="1">
      <protection locked="0"/>
    </xf>
    <xf numFmtId="0" fontId="15" fillId="2" borderId="0" xfId="0" applyNumberFormat="1" applyFont="1" applyFill="1" applyProtection="1">
      <protection locked="0"/>
    </xf>
    <xf numFmtId="4" fontId="15" fillId="2" borderId="0" xfId="0" applyNumberFormat="1" applyFont="1" applyFill="1" applyProtection="1">
      <protection locked="0"/>
    </xf>
    <xf numFmtId="3" fontId="15" fillId="2" borderId="0" xfId="0" applyNumberFormat="1" applyFont="1" applyFill="1" applyAlignment="1" applyProtection="1">
      <alignment horizontal="center"/>
      <protection locked="0"/>
    </xf>
    <xf numFmtId="0" fontId="29" fillId="2" borderId="0" xfId="0" applyFont="1" applyFill="1"/>
    <xf numFmtId="0" fontId="30" fillId="2" borderId="0" xfId="0" applyFont="1" applyFill="1"/>
    <xf numFmtId="0" fontId="15" fillId="2" borderId="0" xfId="0" applyFont="1" applyFill="1"/>
    <xf numFmtId="0" fontId="15" fillId="2" borderId="7" xfId="0" applyFont="1" applyFill="1" applyBorder="1" applyProtection="1">
      <protection locked="0"/>
    </xf>
    <xf numFmtId="0" fontId="29" fillId="8" borderId="8" xfId="0" applyFont="1" applyFill="1" applyBorder="1" applyAlignment="1" applyProtection="1">
      <alignment horizontal="center"/>
      <protection locked="0"/>
    </xf>
    <xf numFmtId="9" fontId="15" fillId="2" borderId="9" xfId="0" applyNumberFormat="1" applyFont="1" applyFill="1" applyBorder="1" applyAlignment="1" applyProtection="1">
      <alignment horizontal="center"/>
      <protection locked="0"/>
    </xf>
    <xf numFmtId="0" fontId="15" fillId="2" borderId="6" xfId="0" applyFont="1" applyFill="1" applyBorder="1" applyAlignment="1" applyProtection="1">
      <alignment horizontal="center"/>
      <protection locked="0"/>
    </xf>
    <xf numFmtId="0" fontId="15" fillId="2" borderId="6" xfId="0" applyFont="1" applyFill="1" applyBorder="1" applyAlignment="1" applyProtection="1">
      <protection locked="0"/>
    </xf>
    <xf numFmtId="4" fontId="15" fillId="2" borderId="6" xfId="0" applyNumberFormat="1" applyFont="1" applyFill="1" applyBorder="1" applyProtection="1">
      <protection locked="0"/>
    </xf>
    <xf numFmtId="4" fontId="15" fillId="2" borderId="6" xfId="0" applyNumberFormat="1" applyFont="1" applyFill="1" applyBorder="1" applyAlignment="1" applyProtection="1">
      <protection locked="0"/>
    </xf>
    <xf numFmtId="0" fontId="29" fillId="8" borderId="10" xfId="0" applyFont="1" applyFill="1" applyBorder="1" applyProtection="1">
      <protection locked="0"/>
    </xf>
    <xf numFmtId="0" fontId="29" fillId="8" borderId="11" xfId="0" applyFont="1" applyFill="1" applyBorder="1" applyProtection="1">
      <protection locked="0"/>
    </xf>
    <xf numFmtId="0" fontId="30" fillId="2" borderId="0" xfId="0" applyFont="1" applyFill="1" applyProtection="1">
      <protection locked="0"/>
    </xf>
    <xf numFmtId="0" fontId="29" fillId="8" borderId="12" xfId="0" applyFont="1" applyFill="1" applyBorder="1" applyAlignment="1" applyProtection="1">
      <alignment horizontal="center"/>
      <protection locked="0"/>
    </xf>
    <xf numFmtId="0" fontId="29" fillId="2" borderId="13" xfId="0" applyFont="1" applyFill="1" applyBorder="1" applyProtection="1">
      <protection locked="0"/>
    </xf>
    <xf numFmtId="0" fontId="29" fillId="2" borderId="14" xfId="0" applyFont="1" applyFill="1" applyBorder="1" applyProtection="1">
      <protection locked="0"/>
    </xf>
    <xf numFmtId="0" fontId="29" fillId="8" borderId="15" xfId="0" applyFont="1" applyFill="1" applyBorder="1" applyAlignment="1" applyProtection="1">
      <alignment horizontal="center"/>
      <protection locked="0"/>
    </xf>
    <xf numFmtId="0" fontId="29" fillId="2" borderId="16" xfId="0" applyFont="1" applyFill="1" applyBorder="1" applyProtection="1">
      <protection locked="0"/>
    </xf>
    <xf numFmtId="0" fontId="29" fillId="2" borderId="11" xfId="0" applyFont="1" applyFill="1" applyBorder="1" applyProtection="1">
      <protection locked="0"/>
    </xf>
    <xf numFmtId="0" fontId="15" fillId="2" borderId="6" xfId="0" applyFont="1" applyFill="1" applyBorder="1" applyProtection="1">
      <protection locked="0"/>
    </xf>
    <xf numFmtId="0" fontId="16" fillId="2" borderId="5" xfId="0" applyFont="1" applyFill="1" applyBorder="1" applyProtection="1">
      <protection locked="0"/>
    </xf>
    <xf numFmtId="9" fontId="15" fillId="2" borderId="6" xfId="0" applyNumberFormat="1" applyFont="1" applyFill="1" applyBorder="1" applyAlignment="1" applyProtection="1">
      <alignment horizontal="center"/>
      <protection locked="0"/>
    </xf>
    <xf numFmtId="0" fontId="29" fillId="3" borderId="13" xfId="0" applyFont="1" applyFill="1" applyBorder="1" applyProtection="1">
      <protection locked="0"/>
    </xf>
    <xf numFmtId="0" fontId="29" fillId="3" borderId="14" xfId="0" applyFont="1" applyFill="1" applyBorder="1" applyProtection="1">
      <protection locked="0"/>
    </xf>
    <xf numFmtId="0" fontId="15" fillId="2" borderId="6" xfId="0" applyNumberFormat="1" applyFont="1" applyFill="1" applyBorder="1" applyProtection="1">
      <protection locked="0"/>
    </xf>
    <xf numFmtId="0" fontId="29" fillId="3" borderId="16" xfId="0" applyFont="1" applyFill="1" applyBorder="1" applyProtection="1">
      <protection locked="0"/>
    </xf>
    <xf numFmtId="0" fontId="29" fillId="3" borderId="11" xfId="0" applyFont="1" applyFill="1" applyBorder="1" applyProtection="1">
      <protection locked="0"/>
    </xf>
    <xf numFmtId="0" fontId="29" fillId="3" borderId="17" xfId="0" applyFont="1" applyFill="1" applyBorder="1" applyProtection="1">
      <protection locked="0"/>
    </xf>
    <xf numFmtId="0" fontId="29" fillId="3" borderId="18" xfId="0" applyFont="1" applyFill="1" applyBorder="1" applyProtection="1">
      <protection locked="0"/>
    </xf>
    <xf numFmtId="0" fontId="29" fillId="2" borderId="19" xfId="0" applyFont="1" applyFill="1" applyBorder="1" applyProtection="1">
      <protection locked="0"/>
    </xf>
    <xf numFmtId="0" fontId="29" fillId="2" borderId="18" xfId="0" applyFont="1" applyFill="1" applyBorder="1" applyProtection="1">
      <protection locked="0"/>
    </xf>
    <xf numFmtId="0" fontId="29" fillId="2" borderId="20" xfId="0" applyFont="1" applyFill="1" applyBorder="1" applyProtection="1">
      <protection locked="0"/>
    </xf>
    <xf numFmtId="0" fontId="29" fillId="2" borderId="5" xfId="0" applyFont="1" applyFill="1" applyBorder="1" applyProtection="1">
      <protection locked="0"/>
    </xf>
    <xf numFmtId="0" fontId="29" fillId="2" borderId="3" xfId="0" applyFont="1" applyFill="1" applyBorder="1" applyProtection="1">
      <protection locked="0"/>
    </xf>
    <xf numFmtId="0" fontId="15" fillId="2" borderId="0" xfId="0" applyFont="1" applyFill="1" applyBorder="1" applyAlignment="1" applyProtection="1">
      <alignment horizontal="center"/>
      <protection locked="0"/>
    </xf>
    <xf numFmtId="0" fontId="15" fillId="2" borderId="6" xfId="0" applyFont="1" applyFill="1" applyBorder="1" applyAlignment="1" applyProtection="1">
      <alignment wrapText="1"/>
      <protection locked="0"/>
    </xf>
    <xf numFmtId="0" fontId="15" fillId="2" borderId="0" xfId="0" applyFont="1" applyFill="1" applyBorder="1" applyAlignment="1" applyProtection="1">
      <protection locked="0"/>
    </xf>
    <xf numFmtId="0" fontId="29" fillId="2" borderId="0" xfId="0" applyFont="1" applyFill="1" applyProtection="1">
      <protection locked="0"/>
    </xf>
    <xf numFmtId="0" fontId="15" fillId="2" borderId="6" xfId="0" applyFont="1" applyFill="1" applyBorder="1" applyAlignment="1" applyProtection="1">
      <alignment vertical="top" wrapText="1"/>
      <protection locked="0"/>
    </xf>
    <xf numFmtId="0" fontId="15" fillId="2" borderId="0" xfId="0" applyFont="1" applyFill="1" applyBorder="1" applyAlignment="1" applyProtection="1">
      <alignment vertical="top"/>
      <protection locked="0"/>
    </xf>
    <xf numFmtId="0" fontId="15" fillId="2" borderId="0" xfId="0" applyNumberFormat="1" applyFont="1" applyFill="1" applyAlignment="1" applyProtection="1">
      <alignment wrapText="1"/>
      <protection locked="0"/>
    </xf>
    <xf numFmtId="0" fontId="31" fillId="2" borderId="0" xfId="0" applyFont="1" applyFill="1" applyAlignment="1" applyProtection="1"/>
    <xf numFmtId="0" fontId="30" fillId="2" borderId="0" xfId="0" applyFont="1" applyFill="1" applyProtection="1"/>
    <xf numFmtId="0" fontId="15" fillId="2" borderId="0" xfId="0" applyFont="1" applyFill="1" applyProtection="1"/>
    <xf numFmtId="0" fontId="29" fillId="2" borderId="0" xfId="0" applyFont="1" applyFill="1" applyProtection="1"/>
    <xf numFmtId="0" fontId="8" fillId="2" borderId="0" xfId="0" applyFont="1" applyFill="1" applyAlignment="1" applyProtection="1">
      <alignment horizontal="right" vertical="center"/>
    </xf>
    <xf numFmtId="0" fontId="20" fillId="2" borderId="0" xfId="0" applyNumberFormat="1" applyFont="1" applyFill="1" applyAlignment="1" applyProtection="1">
      <alignment horizontal="center"/>
      <protection locked="0"/>
    </xf>
    <xf numFmtId="0" fontId="20" fillId="2" borderId="0" xfId="0" applyFont="1" applyFill="1" applyAlignment="1" applyProtection="1">
      <alignment horizontal="center"/>
    </xf>
    <xf numFmtId="4" fontId="15" fillId="2" borderId="0" xfId="0" applyNumberFormat="1" applyFont="1" applyFill="1" applyProtection="1"/>
    <xf numFmtId="3" fontId="15" fillId="2" borderId="0" xfId="0" applyNumberFormat="1" applyFont="1" applyFill="1" applyAlignment="1" applyProtection="1">
      <alignment horizontal="center"/>
    </xf>
    <xf numFmtId="0" fontId="32" fillId="2" borderId="0" xfId="0" applyFont="1" applyFill="1" applyAlignment="1" applyProtection="1">
      <alignment horizontal="right" vertical="center"/>
    </xf>
    <xf numFmtId="0" fontId="33" fillId="2" borderId="0" xfId="0" applyNumberFormat="1" applyFont="1" applyFill="1" applyAlignment="1" applyProtection="1">
      <alignment horizontal="center"/>
    </xf>
    <xf numFmtId="0" fontId="33" fillId="2" borderId="0" xfId="0" applyFont="1" applyFill="1" applyAlignment="1" applyProtection="1">
      <alignment horizontal="center"/>
    </xf>
    <xf numFmtId="4" fontId="33" fillId="2" borderId="0" xfId="0" applyNumberFormat="1" applyFont="1" applyFill="1" applyAlignment="1" applyProtection="1">
      <alignment horizontal="center"/>
    </xf>
    <xf numFmtId="3" fontId="33" fillId="2" borderId="0" xfId="0" applyNumberFormat="1" applyFont="1" applyFill="1" applyAlignment="1" applyProtection="1">
      <alignment horizontal="center"/>
    </xf>
    <xf numFmtId="0" fontId="33" fillId="2" borderId="0" xfId="0" applyFont="1" applyFill="1" applyProtection="1"/>
    <xf numFmtId="0" fontId="36" fillId="2" borderId="0" xfId="0" applyFont="1" applyFill="1" applyProtection="1"/>
    <xf numFmtId="0" fontId="22" fillId="2" borderId="0" xfId="0" applyFont="1" applyFill="1"/>
    <xf numFmtId="0" fontId="21" fillId="2" borderId="0" xfId="0" applyFont="1" applyFill="1"/>
    <xf numFmtId="0" fontId="22" fillId="5" borderId="0" xfId="0" applyFont="1" applyFill="1" applyBorder="1" applyAlignment="1" applyProtection="1">
      <alignment horizontal="center" vertical="center" wrapText="1"/>
    </xf>
    <xf numFmtId="4" fontId="22" fillId="5" borderId="0" xfId="0" applyNumberFormat="1" applyFont="1" applyFill="1" applyBorder="1" applyAlignment="1" applyProtection="1">
      <alignment horizontal="center" vertical="center" wrapText="1"/>
    </xf>
    <xf numFmtId="3" fontId="22" fillId="5" borderId="0" xfId="0" applyNumberFormat="1" applyFont="1" applyFill="1" applyBorder="1" applyAlignment="1" applyProtection="1">
      <alignment horizontal="center" vertical="center" wrapText="1"/>
    </xf>
    <xf numFmtId="164" fontId="15" fillId="2" borderId="0" xfId="0" applyNumberFormat="1" applyFont="1" applyFill="1" applyBorder="1" applyAlignment="1" applyProtection="1">
      <alignment vertical="top"/>
      <protection locked="0"/>
    </xf>
    <xf numFmtId="3" fontId="15" fillId="2" borderId="0" xfId="0" applyNumberFormat="1" applyFont="1" applyFill="1" applyBorder="1" applyAlignment="1" applyProtection="1">
      <alignment horizontal="center" vertical="top"/>
      <protection locked="0"/>
    </xf>
    <xf numFmtId="0" fontId="30" fillId="2" borderId="0" xfId="0" applyFont="1" applyFill="1" applyBorder="1" applyProtection="1"/>
    <xf numFmtId="0" fontId="1" fillId="2" borderId="0" xfId="0" applyFont="1" applyFill="1" applyProtection="1"/>
    <xf numFmtId="0" fontId="8" fillId="2" borderId="0" xfId="0" applyFont="1" applyFill="1" applyAlignment="1" applyProtection="1">
      <alignment horizontal="right" vertical="top"/>
    </xf>
    <xf numFmtId="14" fontId="32" fillId="9" borderId="0" xfId="0" applyNumberFormat="1" applyFont="1" applyFill="1" applyAlignment="1" applyProtection="1">
      <alignment horizontal="center"/>
    </xf>
    <xf numFmtId="0" fontId="36" fillId="2" borderId="0" xfId="0" applyFont="1" applyFill="1" applyBorder="1" applyProtection="1"/>
    <xf numFmtId="0" fontId="8" fillId="2" borderId="0" xfId="0" applyFont="1" applyFill="1" applyAlignment="1" applyProtection="1">
      <alignment horizontal="right"/>
    </xf>
    <xf numFmtId="0" fontId="1" fillId="2" borderId="0" xfId="0" applyFont="1" applyFill="1" applyAlignment="1" applyProtection="1">
      <alignment horizontal="left"/>
    </xf>
    <xf numFmtId="0" fontId="21" fillId="5" borderId="6" xfId="0" applyFont="1" applyFill="1" applyBorder="1" applyAlignment="1" applyProtection="1">
      <alignment horizontal="center" vertical="center"/>
    </xf>
    <xf numFmtId="4" fontId="21" fillId="5" borderId="7" xfId="0" applyNumberFormat="1" applyFont="1" applyFill="1" applyBorder="1" applyAlignment="1" applyProtection="1">
      <alignment horizontal="center" vertical="center" wrapText="1"/>
    </xf>
    <xf numFmtId="0" fontId="30" fillId="2" borderId="0" xfId="0" applyFont="1" applyFill="1" applyBorder="1" applyAlignment="1" applyProtection="1">
      <alignment horizontal="left"/>
    </xf>
    <xf numFmtId="49" fontId="15" fillId="2" borderId="6" xfId="0" applyNumberFormat="1" applyFont="1" applyFill="1" applyBorder="1" applyAlignment="1" applyProtection="1">
      <alignment horizontal="center" vertical="center"/>
    </xf>
    <xf numFmtId="0" fontId="15" fillId="2" borderId="6" xfId="0" applyFont="1" applyFill="1" applyBorder="1" applyAlignment="1" applyProtection="1">
      <alignment vertical="center"/>
    </xf>
    <xf numFmtId="4" fontId="15" fillId="2" borderId="7" xfId="0" applyNumberFormat="1" applyFont="1" applyFill="1" applyBorder="1" applyAlignment="1" applyProtection="1">
      <alignment vertical="center"/>
    </xf>
    <xf numFmtId="0" fontId="30" fillId="2" borderId="6" xfId="0" applyFont="1" applyFill="1" applyBorder="1" applyAlignment="1" applyProtection="1">
      <alignment horizontal="center"/>
    </xf>
    <xf numFmtId="0" fontId="39" fillId="2" borderId="0" xfId="0" applyFont="1" applyFill="1" applyProtection="1"/>
    <xf numFmtId="0" fontId="40" fillId="2" borderId="0" xfId="0" applyFont="1" applyFill="1" applyProtection="1"/>
    <xf numFmtId="0" fontId="30" fillId="2" borderId="6" xfId="0" applyFont="1" applyFill="1" applyBorder="1" applyAlignment="1" applyProtection="1">
      <alignment horizontal="left"/>
    </xf>
    <xf numFmtId="0" fontId="8" fillId="5" borderId="6" xfId="0" applyFont="1" applyFill="1" applyBorder="1" applyProtection="1"/>
    <xf numFmtId="0" fontId="8" fillId="5" borderId="6" xfId="0" applyFont="1" applyFill="1" applyBorder="1" applyAlignment="1" applyProtection="1">
      <alignment horizontal="center"/>
    </xf>
    <xf numFmtId="0" fontId="15" fillId="2" borderId="6" xfId="0" applyFont="1" applyFill="1" applyBorder="1" applyAlignment="1" applyProtection="1">
      <alignment horizontal="center" vertical="top" wrapText="1"/>
    </xf>
    <xf numFmtId="0" fontId="15" fillId="2" borderId="6" xfId="0" applyFont="1" applyFill="1" applyBorder="1" applyAlignment="1" applyProtection="1">
      <alignment vertical="top" wrapText="1"/>
    </xf>
    <xf numFmtId="4" fontId="15" fillId="2" borderId="6" xfId="0" applyNumberFormat="1" applyFont="1" applyFill="1" applyBorder="1" applyAlignment="1" applyProtection="1">
      <alignment vertical="top" wrapText="1"/>
    </xf>
    <xf numFmtId="4" fontId="30" fillId="2" borderId="0" xfId="0" applyNumberFormat="1" applyFont="1" applyFill="1" applyBorder="1" applyProtection="1"/>
    <xf numFmtId="0" fontId="15" fillId="2" borderId="6" xfId="0" applyFont="1" applyFill="1" applyBorder="1" applyAlignment="1" applyProtection="1">
      <alignment horizontal="center"/>
    </xf>
    <xf numFmtId="0" fontId="15" fillId="2" borderId="6" xfId="0" applyFont="1" applyFill="1" applyBorder="1" applyAlignment="1" applyProtection="1">
      <alignment horizontal="center" vertical="center" wrapText="1"/>
    </xf>
    <xf numFmtId="0" fontId="8" fillId="2" borderId="0" xfId="0" applyFont="1" applyFill="1" applyProtection="1"/>
    <xf numFmtId="4" fontId="8" fillId="2" borderId="0" xfId="0" applyNumberFormat="1" applyFont="1" applyFill="1" applyProtection="1"/>
    <xf numFmtId="4" fontId="15" fillId="2" borderId="6" xfId="0" applyNumberFormat="1" applyFont="1" applyFill="1" applyBorder="1" applyAlignment="1" applyProtection="1">
      <alignment vertical="center"/>
    </xf>
    <xf numFmtId="4" fontId="33" fillId="5" borderId="6" xfId="0" applyNumberFormat="1" applyFont="1" applyFill="1" applyBorder="1" applyAlignment="1" applyProtection="1">
      <alignment vertical="top" wrapText="1"/>
    </xf>
    <xf numFmtId="0" fontId="21" fillId="2" borderId="6" xfId="0" applyFont="1" applyFill="1" applyBorder="1" applyAlignment="1" applyProtection="1">
      <alignment vertical="top" wrapText="1"/>
    </xf>
    <xf numFmtId="4" fontId="21" fillId="2" borderId="6" xfId="0" applyNumberFormat="1" applyFont="1" applyFill="1" applyBorder="1" applyAlignment="1" applyProtection="1">
      <alignment vertical="center"/>
    </xf>
    <xf numFmtId="0" fontId="15" fillId="2" borderId="0" xfId="0" applyFont="1" applyFill="1" applyBorder="1" applyAlignment="1" applyProtection="1">
      <alignment horizontal="center" vertical="top" wrapText="1"/>
    </xf>
    <xf numFmtId="0" fontId="15" fillId="2" borderId="0" xfId="0" applyFont="1" applyFill="1" applyBorder="1" applyAlignment="1" applyProtection="1">
      <alignment vertical="top" wrapText="1"/>
    </xf>
    <xf numFmtId="4" fontId="15" fillId="2" borderId="0" xfId="0" applyNumberFormat="1" applyFont="1" applyFill="1" applyBorder="1" applyAlignment="1" applyProtection="1">
      <alignment horizontal="center" vertical="center"/>
    </xf>
    <xf numFmtId="4" fontId="15" fillId="2" borderId="0" xfId="0" applyNumberFormat="1" applyFont="1" applyFill="1" applyBorder="1" applyAlignment="1" applyProtection="1">
      <alignment vertical="top" wrapText="1"/>
    </xf>
    <xf numFmtId="4" fontId="15" fillId="2" borderId="0" xfId="0" applyNumberFormat="1" applyFont="1" applyFill="1" applyBorder="1" applyProtection="1"/>
    <xf numFmtId="0" fontId="15" fillId="2" borderId="6" xfId="0" applyFont="1" applyFill="1" applyBorder="1" applyAlignment="1" applyProtection="1">
      <alignment horizontal="left" vertical="top" wrapText="1"/>
    </xf>
    <xf numFmtId="4" fontId="1" fillId="2" borderId="0" xfId="0" applyNumberFormat="1" applyFont="1" applyFill="1" applyProtection="1"/>
    <xf numFmtId="0" fontId="5" fillId="2" borderId="0" xfId="2" applyFont="1" applyFill="1" applyAlignment="1">
      <alignment vertical="top"/>
    </xf>
    <xf numFmtId="0" fontId="8" fillId="5" borderId="6" xfId="2" applyFont="1" applyFill="1" applyBorder="1" applyAlignment="1">
      <alignment horizontal="center" vertical="top"/>
    </xf>
    <xf numFmtId="0" fontId="1" fillId="10" borderId="6" xfId="2" applyFont="1" applyFill="1" applyBorder="1" applyAlignment="1">
      <alignment vertical="top"/>
    </xf>
    <xf numFmtId="0" fontId="1" fillId="11" borderId="6" xfId="2" applyFont="1" applyFill="1" applyBorder="1" applyAlignment="1" applyProtection="1">
      <alignment vertical="top"/>
      <protection locked="0"/>
    </xf>
    <xf numFmtId="0" fontId="1" fillId="11" borderId="6" xfId="2" applyFill="1" applyBorder="1" applyAlignment="1" applyProtection="1">
      <alignment vertical="top"/>
      <protection locked="0"/>
    </xf>
    <xf numFmtId="49" fontId="15" fillId="2" borderId="0" xfId="6" applyNumberFormat="1" applyFont="1" applyFill="1" applyBorder="1"/>
    <xf numFmtId="0" fontId="15" fillId="2" borderId="0" xfId="6" applyFont="1" applyFill="1" applyBorder="1"/>
    <xf numFmtId="3" fontId="15" fillId="2" borderId="0" xfId="6" applyNumberFormat="1" applyFont="1" applyFill="1" applyBorder="1"/>
    <xf numFmtId="0" fontId="42" fillId="0" borderId="0" xfId="0" applyFont="1" applyAlignment="1">
      <alignment vertical="top"/>
    </xf>
    <xf numFmtId="49" fontId="21" fillId="12" borderId="6" xfId="6" applyNumberFormat="1" applyFont="1" applyFill="1" applyBorder="1" applyAlignment="1">
      <alignment horizontal="center" vertical="center" wrapText="1"/>
    </xf>
    <xf numFmtId="0" fontId="21" fillId="12" borderId="6" xfId="6" applyFont="1" applyFill="1" applyBorder="1" applyAlignment="1">
      <alignment horizontal="center" vertical="center" wrapText="1"/>
    </xf>
    <xf numFmtId="3" fontId="21" fillId="12" borderId="6" xfId="6" applyNumberFormat="1" applyFont="1" applyFill="1" applyBorder="1" applyAlignment="1">
      <alignment horizontal="center" vertical="center" wrapText="1"/>
    </xf>
    <xf numFmtId="49" fontId="15" fillId="0" borderId="6" xfId="6" applyNumberFormat="1" applyFont="1" applyFill="1" applyBorder="1"/>
    <xf numFmtId="0" fontId="15" fillId="0" borderId="6" xfId="6" applyFont="1" applyFill="1" applyBorder="1" applyAlignment="1"/>
    <xf numFmtId="0" fontId="42" fillId="0" borderId="6" xfId="6" applyFont="1" applyFill="1" applyBorder="1"/>
    <xf numFmtId="3" fontId="15" fillId="0" borderId="6" xfId="6" applyNumberFormat="1" applyFont="1" applyFill="1" applyBorder="1"/>
    <xf numFmtId="0" fontId="43" fillId="0" borderId="6" xfId="1" applyNumberFormat="1" applyFont="1" applyFill="1" applyBorder="1" applyAlignment="1" applyProtection="1"/>
    <xf numFmtId="49" fontId="15" fillId="0" borderId="0" xfId="6" applyNumberFormat="1" applyFont="1" applyFill="1" applyBorder="1"/>
    <xf numFmtId="0" fontId="15" fillId="0" borderId="0" xfId="6" applyFont="1" applyFill="1" applyBorder="1"/>
    <xf numFmtId="3" fontId="15" fillId="0" borderId="0" xfId="6" applyNumberFormat="1" applyFont="1" applyFill="1" applyBorder="1"/>
    <xf numFmtId="49" fontId="42" fillId="2" borderId="0" xfId="5" applyNumberFormat="1" applyFont="1" applyFill="1" applyAlignment="1"/>
    <xf numFmtId="0" fontId="42" fillId="2" borderId="0" xfId="5" applyFont="1" applyFill="1" applyAlignment="1"/>
    <xf numFmtId="3" fontId="42" fillId="2" borderId="0" xfId="5" applyNumberFormat="1" applyFont="1" applyFill="1" applyAlignment="1"/>
    <xf numFmtId="9" fontId="42" fillId="2" borderId="0" xfId="5" applyNumberFormat="1" applyFont="1" applyFill="1" applyAlignment="1"/>
    <xf numFmtId="0" fontId="42" fillId="0" borderId="0" xfId="0" applyNumberFormat="1" applyFont="1" applyAlignment="1">
      <alignment vertical="top"/>
    </xf>
    <xf numFmtId="49" fontId="45" fillId="12" borderId="6" xfId="5" applyNumberFormat="1" applyFont="1" applyFill="1" applyBorder="1" applyAlignment="1">
      <alignment horizontal="center" vertical="center" wrapText="1"/>
    </xf>
    <xf numFmtId="0" fontId="45" fillId="12" borderId="6" xfId="5" applyFont="1" applyFill="1" applyBorder="1" applyAlignment="1">
      <alignment horizontal="center" vertical="center" wrapText="1"/>
    </xf>
    <xf numFmtId="3" fontId="45" fillId="12" borderId="6" xfId="5" applyNumberFormat="1" applyFont="1" applyFill="1" applyBorder="1" applyAlignment="1">
      <alignment horizontal="center" vertical="center" wrapText="1"/>
    </xf>
    <xf numFmtId="9" fontId="45" fillId="12" borderId="6" xfId="5" applyNumberFormat="1" applyFont="1" applyFill="1" applyBorder="1" applyAlignment="1">
      <alignment horizontal="center" vertical="center" wrapText="1"/>
    </xf>
    <xf numFmtId="0" fontId="42" fillId="0" borderId="0" xfId="0" applyFont="1" applyAlignment="1">
      <alignment horizontal="center" vertical="center"/>
    </xf>
    <xf numFmtId="0" fontId="42" fillId="5" borderId="6" xfId="5" applyFont="1" applyFill="1" applyBorder="1" applyAlignment="1">
      <alignment vertical="top"/>
    </xf>
    <xf numFmtId="0" fontId="42" fillId="2" borderId="6" xfId="5" applyFont="1" applyFill="1" applyBorder="1" applyAlignment="1">
      <alignment vertical="top"/>
    </xf>
    <xf numFmtId="3" fontId="42" fillId="2" borderId="6" xfId="5" applyNumberFormat="1" applyFont="1" applyFill="1" applyBorder="1" applyAlignment="1">
      <alignment vertical="top"/>
    </xf>
    <xf numFmtId="9" fontId="42" fillId="2" borderId="6" xfId="5" applyNumberFormat="1" applyFont="1" applyFill="1" applyBorder="1" applyAlignment="1">
      <alignment vertical="top"/>
    </xf>
    <xf numFmtId="49" fontId="42" fillId="2" borderId="6" xfId="5" applyNumberFormat="1" applyFont="1" applyFill="1" applyBorder="1" applyAlignment="1">
      <alignment vertical="top"/>
    </xf>
    <xf numFmtId="49" fontId="42" fillId="0" borderId="6" xfId="0" applyNumberFormat="1" applyFont="1" applyBorder="1" applyAlignment="1">
      <alignment vertical="top"/>
    </xf>
    <xf numFmtId="0" fontId="42" fillId="0" borderId="6" xfId="0" applyFont="1" applyBorder="1" applyAlignment="1">
      <alignment vertical="top"/>
    </xf>
    <xf numFmtId="0" fontId="42" fillId="5" borderId="6" xfId="0" applyFont="1" applyFill="1" applyBorder="1" applyAlignment="1">
      <alignment vertical="top"/>
    </xf>
    <xf numFmtId="0" fontId="42" fillId="2" borderId="6" xfId="5" applyFont="1" applyFill="1" applyBorder="1" applyAlignment="1"/>
    <xf numFmtId="3" fontId="42" fillId="2" borderId="6" xfId="5" applyNumberFormat="1" applyFont="1" applyFill="1" applyBorder="1" applyAlignment="1"/>
    <xf numFmtId="49" fontId="42" fillId="0" borderId="6" xfId="5" applyNumberFormat="1" applyFont="1" applyFill="1" applyBorder="1" applyAlignment="1"/>
    <xf numFmtId="0" fontId="42" fillId="2" borderId="6" xfId="5" applyFont="1" applyFill="1" applyBorder="1" applyAlignment="1">
      <alignment wrapText="1"/>
    </xf>
    <xf numFmtId="3" fontId="42" fillId="0" borderId="6" xfId="5" applyNumberFormat="1" applyFont="1" applyFill="1" applyBorder="1" applyAlignment="1"/>
    <xf numFmtId="49" fontId="42" fillId="2" borderId="6" xfId="5" applyNumberFormat="1" applyFont="1" applyFill="1" applyBorder="1" applyAlignment="1"/>
    <xf numFmtId="0" fontId="42" fillId="0" borderId="6" xfId="0" applyNumberFormat="1" applyFont="1" applyBorder="1" applyAlignment="1">
      <alignment vertical="top"/>
    </xf>
    <xf numFmtId="0" fontId="42" fillId="2" borderId="6" xfId="5" applyFont="1" applyFill="1" applyBorder="1" applyAlignment="1">
      <alignment vertical="top" wrapText="1"/>
    </xf>
    <xf numFmtId="49" fontId="42" fillId="0" borderId="6" xfId="5" applyNumberFormat="1" applyFont="1" applyFill="1" applyBorder="1" applyAlignment="1">
      <alignment vertical="top"/>
    </xf>
    <xf numFmtId="0" fontId="42" fillId="0" borderId="6" xfId="0" applyFont="1" applyBorder="1" applyAlignment="1">
      <alignment wrapText="1"/>
    </xf>
    <xf numFmtId="3" fontId="42" fillId="0" borderId="6" xfId="0" applyNumberFormat="1" applyFont="1" applyBorder="1"/>
    <xf numFmtId="9" fontId="42" fillId="2" borderId="6" xfId="5" applyNumberFormat="1" applyFont="1" applyFill="1" applyBorder="1" applyAlignment="1"/>
    <xf numFmtId="0" fontId="42" fillId="0" borderId="6" xfId="0" applyFont="1" applyBorder="1"/>
    <xf numFmtId="0" fontId="11" fillId="5" borderId="0" xfId="0" applyFont="1" applyFill="1"/>
    <xf numFmtId="0" fontId="11" fillId="0" borderId="0" xfId="0" applyFont="1"/>
    <xf numFmtId="0" fontId="0" fillId="2" borderId="0" xfId="0" applyFont="1" applyFill="1" applyAlignment="1">
      <alignment vertical="top"/>
    </xf>
    <xf numFmtId="0" fontId="46" fillId="2" borderId="0" xfId="0" applyFont="1" applyFill="1" applyAlignment="1">
      <alignment vertical="top"/>
    </xf>
    <xf numFmtId="0" fontId="46" fillId="2" borderId="0" xfId="0" applyFont="1" applyFill="1" applyAlignment="1">
      <alignment vertical="top" wrapText="1"/>
    </xf>
    <xf numFmtId="0" fontId="48" fillId="2" borderId="0" xfId="0" applyFont="1" applyFill="1" applyAlignment="1">
      <alignment vertical="top"/>
    </xf>
    <xf numFmtId="166" fontId="48" fillId="7" borderId="6" xfId="0" applyNumberFormat="1" applyFont="1" applyFill="1" applyBorder="1" applyAlignment="1" applyProtection="1">
      <alignment horizontal="left" vertical="top"/>
      <protection locked="0"/>
    </xf>
    <xf numFmtId="4" fontId="48" fillId="7" borderId="6" xfId="0" applyNumberFormat="1" applyFont="1" applyFill="1" applyBorder="1" applyAlignment="1" applyProtection="1">
      <alignment horizontal="left" vertical="top"/>
      <protection locked="0"/>
    </xf>
    <xf numFmtId="0" fontId="48" fillId="7" borderId="6" xfId="0" applyFont="1" applyFill="1" applyBorder="1" applyAlignment="1" applyProtection="1">
      <alignment vertical="top"/>
      <protection locked="0"/>
    </xf>
    <xf numFmtId="0" fontId="42" fillId="2" borderId="0" xfId="0" applyFont="1" applyFill="1" applyAlignment="1">
      <alignment vertical="top" wrapText="1"/>
    </xf>
    <xf numFmtId="0" fontId="11" fillId="2" borderId="0" xfId="0" applyFont="1" applyFill="1" applyAlignment="1">
      <alignment vertical="top"/>
    </xf>
    <xf numFmtId="0" fontId="11" fillId="2" borderId="0" xfId="0" applyFont="1" applyFill="1" applyAlignment="1">
      <alignment horizontal="left" vertical="top"/>
    </xf>
    <xf numFmtId="0" fontId="46" fillId="2" borderId="21" xfId="0" applyFont="1" applyFill="1" applyBorder="1" applyAlignment="1">
      <alignment vertical="top"/>
    </xf>
    <xf numFmtId="0" fontId="46" fillId="2" borderId="22" xfId="0" applyFont="1" applyFill="1" applyBorder="1" applyAlignment="1">
      <alignment vertical="top"/>
    </xf>
    <xf numFmtId="0" fontId="11" fillId="2" borderId="0" xfId="0" applyFont="1" applyFill="1" applyAlignment="1">
      <alignment horizontal="right" vertical="top"/>
    </xf>
    <xf numFmtId="0" fontId="46" fillId="2" borderId="23" xfId="0" applyFont="1" applyFill="1" applyBorder="1" applyAlignment="1">
      <alignment vertical="top"/>
    </xf>
    <xf numFmtId="0" fontId="46" fillId="2" borderId="24" xfId="0" applyFont="1" applyFill="1" applyBorder="1" applyAlignment="1">
      <alignment vertical="top"/>
    </xf>
    <xf numFmtId="166" fontId="0" fillId="2" borderId="0" xfId="0" applyNumberFormat="1" applyFont="1" applyFill="1" applyAlignment="1">
      <alignment horizontal="left" vertical="top"/>
    </xf>
    <xf numFmtId="0" fontId="46" fillId="2" borderId="25" xfId="0" applyFont="1" applyFill="1" applyBorder="1" applyAlignment="1">
      <alignment vertical="top"/>
    </xf>
    <xf numFmtId="0" fontId="46" fillId="2" borderId="26" xfId="0" applyFont="1" applyFill="1" applyBorder="1" applyAlignment="1">
      <alignment vertical="top"/>
    </xf>
    <xf numFmtId="0" fontId="0" fillId="2" borderId="27" xfId="0" applyFont="1" applyFill="1" applyBorder="1" applyAlignment="1">
      <alignment vertical="top"/>
    </xf>
    <xf numFmtId="0" fontId="45" fillId="2" borderId="6" xfId="0" applyFont="1" applyFill="1" applyBorder="1" applyAlignment="1">
      <alignment vertical="top" wrapText="1"/>
    </xf>
    <xf numFmtId="4" fontId="51" fillId="7" borderId="6" xfId="2" applyNumberFormat="1" applyFont="1" applyFill="1" applyBorder="1" applyAlignment="1" applyProtection="1">
      <alignment vertical="center"/>
      <protection locked="0"/>
    </xf>
    <xf numFmtId="4" fontId="52" fillId="0" borderId="0" xfId="0" applyNumberFormat="1" applyFont="1"/>
    <xf numFmtId="1" fontId="53" fillId="14" borderId="33" xfId="0" applyNumberFormat="1" applyFont="1" applyFill="1" applyBorder="1" applyAlignment="1">
      <alignment horizontal="left"/>
    </xf>
    <xf numFmtId="49" fontId="54" fillId="14" borderId="33" xfId="0" applyNumberFormat="1" applyFont="1" applyFill="1" applyBorder="1" applyAlignment="1" applyProtection="1">
      <alignment wrapText="1"/>
      <protection locked="0"/>
    </xf>
    <xf numFmtId="14" fontId="53" fillId="14" borderId="33" xfId="0" applyNumberFormat="1" applyFont="1" applyFill="1" applyBorder="1" applyAlignment="1">
      <alignment horizontal="left"/>
    </xf>
    <xf numFmtId="49" fontId="54" fillId="14" borderId="33" xfId="0" applyNumberFormat="1" applyFont="1" applyFill="1" applyBorder="1" applyAlignment="1" applyProtection="1">
      <alignment horizontal="right" wrapText="1"/>
      <protection locked="0"/>
    </xf>
    <xf numFmtId="49" fontId="54" fillId="14" borderId="33" xfId="0" applyNumberFormat="1" applyFont="1" applyFill="1" applyBorder="1" applyAlignment="1" applyProtection="1">
      <alignment vertical="top" wrapText="1"/>
      <protection locked="0"/>
    </xf>
    <xf numFmtId="2" fontId="53" fillId="14" borderId="33" xfId="0" applyNumberFormat="1" applyFont="1" applyFill="1" applyBorder="1"/>
    <xf numFmtId="49" fontId="54" fillId="14" borderId="33" xfId="0" applyNumberFormat="1" applyFont="1" applyFill="1" applyBorder="1" applyAlignment="1" applyProtection="1">
      <alignment horizontal="left" vertical="top" wrapText="1"/>
      <protection locked="0"/>
    </xf>
    <xf numFmtId="49" fontId="54" fillId="14" borderId="33" xfId="0" applyNumberFormat="1" applyFont="1" applyFill="1" applyBorder="1" applyAlignment="1" applyProtection="1">
      <protection locked="0"/>
    </xf>
    <xf numFmtId="0" fontId="53" fillId="14" borderId="33" xfId="0" applyFont="1" applyFill="1" applyBorder="1" applyAlignment="1">
      <alignment horizontal="left" wrapText="1"/>
    </xf>
    <xf numFmtId="0" fontId="53" fillId="14" borderId="33" xfId="0" applyFont="1" applyFill="1" applyBorder="1" applyAlignment="1">
      <alignment wrapText="1"/>
    </xf>
    <xf numFmtId="0" fontId="53" fillId="14" borderId="33" xfId="0" applyFont="1" applyFill="1" applyBorder="1" applyAlignment="1">
      <alignment horizontal="right" wrapText="1"/>
    </xf>
    <xf numFmtId="0" fontId="53" fillId="14" borderId="33" xfId="0" applyFont="1" applyFill="1" applyBorder="1"/>
    <xf numFmtId="0" fontId="53" fillId="14" borderId="33" xfId="0" applyFont="1" applyFill="1" applyBorder="1" applyAlignment="1">
      <alignment horizontal="left"/>
    </xf>
    <xf numFmtId="49" fontId="54" fillId="14" borderId="33" xfId="0" applyNumberFormat="1" applyFont="1" applyFill="1" applyBorder="1" applyAlignment="1" applyProtection="1">
      <alignment horizontal="right" vertical="top" wrapText="1"/>
      <protection locked="0"/>
    </xf>
    <xf numFmtId="0" fontId="53" fillId="14" borderId="33" xfId="0" applyFont="1" applyFill="1" applyBorder="1" applyAlignment="1">
      <alignment horizontal="right"/>
    </xf>
    <xf numFmtId="1" fontId="54" fillId="14" borderId="33" xfId="0" applyNumberFormat="1" applyFont="1" applyFill="1" applyBorder="1" applyAlignment="1">
      <alignment horizontal="left"/>
    </xf>
    <xf numFmtId="0" fontId="54" fillId="14" borderId="33" xfId="0" applyFont="1" applyFill="1" applyBorder="1" applyAlignment="1">
      <alignment horizontal="left"/>
    </xf>
    <xf numFmtId="14" fontId="54" fillId="14" borderId="33" xfId="0" applyNumberFormat="1" applyFont="1" applyFill="1" applyBorder="1" applyAlignment="1">
      <alignment horizontal="left"/>
    </xf>
    <xf numFmtId="0" fontId="54" fillId="14" borderId="33" xfId="0" applyFont="1" applyFill="1" applyBorder="1"/>
    <xf numFmtId="2" fontId="54" fillId="14" borderId="33" xfId="0" applyNumberFormat="1" applyFont="1" applyFill="1" applyBorder="1"/>
    <xf numFmtId="49" fontId="53" fillId="14" borderId="33" xfId="0" applyNumberFormat="1" applyFont="1" applyFill="1" applyBorder="1" applyAlignment="1">
      <alignment horizontal="left"/>
    </xf>
    <xf numFmtId="0" fontId="54" fillId="14" borderId="33" xfId="0" applyFont="1" applyFill="1" applyBorder="1" applyAlignment="1">
      <alignment wrapText="1"/>
    </xf>
    <xf numFmtId="2" fontId="54" fillId="14" borderId="33" xfId="9" applyNumberFormat="1" applyFont="1" applyFill="1" applyBorder="1"/>
    <xf numFmtId="2" fontId="53" fillId="14" borderId="33" xfId="0" applyNumberFormat="1" applyFont="1" applyFill="1" applyBorder="1" applyAlignment="1">
      <alignment wrapText="1"/>
    </xf>
    <xf numFmtId="0" fontId="5" fillId="2" borderId="0" xfId="2" applyFont="1" applyFill="1" applyBorder="1" applyAlignment="1">
      <alignment horizontal="center" vertical="top" wrapText="1"/>
    </xf>
    <xf numFmtId="0" fontId="1" fillId="2" borderId="8" xfId="2" applyFont="1" applyFill="1" applyBorder="1" applyAlignment="1">
      <alignment horizontal="center" vertical="center"/>
    </xf>
    <xf numFmtId="9" fontId="1" fillId="2" borderId="15" xfId="2" applyNumberFormat="1" applyFill="1" applyBorder="1" applyAlignment="1">
      <alignment horizontal="center" vertical="center"/>
    </xf>
    <xf numFmtId="0" fontId="5" fillId="2" borderId="0" xfId="2" applyFont="1" applyFill="1" applyBorder="1" applyAlignment="1" applyProtection="1">
      <alignment horizontal="center"/>
    </xf>
    <xf numFmtId="0" fontId="5" fillId="2" borderId="0" xfId="0" applyFont="1" applyFill="1" applyBorder="1" applyAlignment="1" applyProtection="1">
      <alignment horizontal="center"/>
    </xf>
    <xf numFmtId="2" fontId="18" fillId="9" borderId="0" xfId="0" applyNumberFormat="1" applyFont="1" applyFill="1" applyBorder="1" applyAlignment="1" applyProtection="1">
      <alignment horizontal="center"/>
    </xf>
    <xf numFmtId="164" fontId="18" fillId="9" borderId="0" xfId="0" applyNumberFormat="1" applyFont="1" applyFill="1" applyBorder="1" applyAlignment="1" applyProtection="1">
      <alignment horizontal="center"/>
    </xf>
    <xf numFmtId="0" fontId="20" fillId="2" borderId="6" xfId="2" applyNumberFormat="1" applyFont="1" applyFill="1" applyBorder="1" applyAlignment="1" applyProtection="1">
      <protection locked="0"/>
    </xf>
    <xf numFmtId="0" fontId="6" fillId="2" borderId="28" xfId="2" applyNumberFormat="1" applyFont="1" applyFill="1" applyBorder="1" applyAlignment="1" applyProtection="1">
      <alignment vertical="center" wrapText="1"/>
    </xf>
    <xf numFmtId="0" fontId="1" fillId="2" borderId="0" xfId="2" applyNumberFormat="1" applyFont="1" applyFill="1" applyBorder="1" applyAlignment="1" applyProtection="1"/>
    <xf numFmtId="0" fontId="1" fillId="2" borderId="0" xfId="2" applyNumberFormat="1" applyFont="1" applyFill="1" applyBorder="1" applyAlignment="1" applyProtection="1">
      <alignment vertical="top" wrapText="1"/>
    </xf>
    <xf numFmtId="0" fontId="37" fillId="13" borderId="6" xfId="0" applyFont="1" applyFill="1" applyBorder="1" applyAlignment="1" applyProtection="1">
      <alignment horizontal="center" vertical="center" wrapText="1"/>
    </xf>
    <xf numFmtId="0" fontId="1" fillId="2" borderId="0" xfId="0" applyFont="1" applyFill="1" applyBorder="1" applyAlignment="1" applyProtection="1">
      <alignment vertical="top" wrapText="1"/>
    </xf>
    <xf numFmtId="0" fontId="38" fillId="5" borderId="29" xfId="0" applyFont="1" applyFill="1" applyBorder="1" applyAlignment="1" applyProtection="1">
      <alignment horizontal="center" vertical="center" wrapText="1"/>
    </xf>
    <xf numFmtId="4" fontId="3" fillId="2" borderId="30" xfId="0" applyNumberFormat="1" applyFont="1" applyFill="1" applyBorder="1" applyProtection="1"/>
    <xf numFmtId="4" fontId="3" fillId="7" borderId="30" xfId="0" applyNumberFormat="1" applyFont="1" applyFill="1" applyBorder="1" applyAlignment="1" applyProtection="1">
      <alignment horizontal="right" vertical="center"/>
      <protection locked="0"/>
    </xf>
    <xf numFmtId="4" fontId="3" fillId="2" borderId="31" xfId="0" applyNumberFormat="1" applyFont="1" applyFill="1" applyBorder="1" applyProtection="1"/>
    <xf numFmtId="0" fontId="8" fillId="5" borderId="6" xfId="0" applyFont="1" applyFill="1" applyBorder="1" applyAlignment="1" applyProtection="1"/>
    <xf numFmtId="0" fontId="15" fillId="2" borderId="6" xfId="0" applyFont="1" applyFill="1" applyBorder="1" applyAlignment="1" applyProtection="1">
      <alignment vertical="top" wrapText="1"/>
    </xf>
    <xf numFmtId="0" fontId="15" fillId="2" borderId="6" xfId="0" applyFont="1" applyFill="1" applyBorder="1" applyProtection="1"/>
    <xf numFmtId="0" fontId="41" fillId="2" borderId="0" xfId="0" applyFont="1" applyFill="1" applyBorder="1" applyAlignment="1" applyProtection="1">
      <alignment horizontal="left" vertical="top" wrapText="1"/>
    </xf>
    <xf numFmtId="3" fontId="1" fillId="2" borderId="27" xfId="0" applyNumberFormat="1" applyFont="1" applyFill="1" applyBorder="1" applyAlignment="1" applyProtection="1">
      <alignment horizontal="center"/>
    </xf>
    <xf numFmtId="0" fontId="1" fillId="2" borderId="32" xfId="0" applyFont="1" applyFill="1" applyBorder="1" applyAlignment="1" applyProtection="1">
      <alignment horizontal="center" vertical="center" wrapText="1"/>
    </xf>
    <xf numFmtId="0" fontId="1" fillId="2" borderId="27" xfId="2" applyFont="1" applyFill="1" applyBorder="1" applyAlignment="1">
      <alignment vertical="top" wrapText="1"/>
    </xf>
    <xf numFmtId="0" fontId="0" fillId="2" borderId="0" xfId="0" applyFont="1" applyFill="1" applyBorder="1" applyAlignment="1">
      <alignment horizontal="center" vertical="top" wrapText="1"/>
    </xf>
    <xf numFmtId="0" fontId="46" fillId="2" borderId="27" xfId="0" applyFont="1" applyFill="1" applyBorder="1" applyAlignment="1">
      <alignment horizontal="center" vertical="center" wrapText="1"/>
    </xf>
    <xf numFmtId="0" fontId="47" fillId="5" borderId="0" xfId="0" applyFont="1" applyFill="1" applyBorder="1" applyAlignment="1">
      <alignment horizontal="center" vertical="center" wrapText="1"/>
    </xf>
    <xf numFmtId="0" fontId="49" fillId="2" borderId="0" xfId="0" applyFont="1" applyFill="1" applyBorder="1" applyAlignment="1">
      <alignment horizontal="center"/>
    </xf>
    <xf numFmtId="0" fontId="0" fillId="2" borderId="0" xfId="0" applyFont="1" applyFill="1" applyBorder="1" applyAlignment="1">
      <alignment horizontal="justify" vertical="top" wrapText="1"/>
    </xf>
    <xf numFmtId="0" fontId="11" fillId="7" borderId="6" xfId="0" applyFont="1" applyFill="1" applyBorder="1" applyAlignment="1" applyProtection="1">
      <alignment horizontal="justify" vertical="top" wrapText="1"/>
      <protection locked="0"/>
    </xf>
  </cellXfs>
  <cellStyles count="10">
    <cellStyle name="Hypertextové prepojenie" xfId="1" builtinId="8"/>
    <cellStyle name="Mena" xfId="9" builtinId="4"/>
    <cellStyle name="Normálna" xfId="0" builtinId="0"/>
    <cellStyle name="Normálna 2" xfId="2" xr:uid="{00000000-0005-0000-0000-000002000000}"/>
    <cellStyle name="Normálna 3" xfId="3" xr:uid="{00000000-0005-0000-0000-000003000000}"/>
    <cellStyle name="Normálna 4" xfId="4" xr:uid="{00000000-0005-0000-0000-000004000000}"/>
    <cellStyle name="Normálna 5" xfId="5" xr:uid="{00000000-0005-0000-0000-000005000000}"/>
    <cellStyle name="Normálna 7" xfId="6" xr:uid="{00000000-0005-0000-0000-000006000000}"/>
    <cellStyle name="normálne 2" xfId="7" xr:uid="{00000000-0005-0000-0000-000008000000}"/>
    <cellStyle name="normálne 2 2" xfId="8" xr:uid="{00000000-0005-0000-0000-000009000000}"/>
  </cellStyles>
  <dxfs count="321">
    <dxf>
      <font>
        <b val="0"/>
        <condense val="0"/>
        <extend val="0"/>
        <color indexed="17"/>
      </font>
      <fill>
        <patternFill patternType="solid">
          <fgColor indexed="27"/>
          <bgColor indexed="42"/>
        </patternFill>
      </fill>
    </dxf>
    <dxf>
      <font>
        <b val="0"/>
        <condense val="0"/>
        <extend val="0"/>
        <color indexed="10"/>
      </font>
      <fill>
        <patternFill patternType="solid">
          <fgColor indexed="45"/>
          <bgColor indexed="29"/>
        </patternFill>
      </fill>
    </dxf>
    <dxf>
      <font>
        <b val="0"/>
        <condense val="0"/>
        <extend val="0"/>
        <color indexed="20"/>
      </font>
      <fill>
        <patternFill patternType="solid">
          <fgColor indexed="29"/>
          <bgColor indexed="45"/>
        </patternFill>
      </fill>
    </dxf>
    <dxf>
      <font>
        <b val="0"/>
        <condense val="0"/>
        <extend val="0"/>
        <color indexed="17"/>
      </font>
      <fill>
        <patternFill patternType="solid">
          <fgColor indexed="27"/>
          <bgColor indexed="42"/>
        </patternFill>
      </fill>
    </dxf>
    <dxf>
      <font>
        <b val="0"/>
        <condense val="0"/>
        <extend val="0"/>
        <color indexed="20"/>
      </font>
      <fill>
        <patternFill patternType="solid">
          <fgColor indexed="29"/>
          <bgColor indexed="45"/>
        </patternFill>
      </fill>
    </dxf>
    <dxf>
      <font>
        <b val="0"/>
        <condense val="0"/>
        <extend val="0"/>
        <color indexed="17"/>
      </font>
      <fill>
        <patternFill patternType="solid">
          <fgColor indexed="27"/>
          <bgColor indexed="42"/>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31" fmlaLink="$B$102" fmlaRange="Adr!$B$2:$B$72" noThreeD="1" sel="38" val="3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30480</xdr:colOff>
          <xdr:row>101</xdr:row>
          <xdr:rowOff>0</xdr:rowOff>
        </xdr:from>
        <xdr:to>
          <xdr:col>5</xdr:col>
          <xdr:colOff>457200</xdr:colOff>
          <xdr:row>102</xdr:row>
          <xdr:rowOff>22860</xdr:rowOff>
        </xdr:to>
        <xdr:sp macro="" textlink="">
          <xdr:nvSpPr>
            <xdr:cNvPr id="4106" name="Drop Down 1"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482600</xdr:colOff>
      <xdr:row>10</xdr:row>
      <xdr:rowOff>228600</xdr:rowOff>
    </xdr:from>
    <xdr:to>
      <xdr:col>7</xdr:col>
      <xdr:colOff>774700</xdr:colOff>
      <xdr:row>13</xdr:row>
      <xdr:rowOff>31750</xdr:rowOff>
    </xdr:to>
    <xdr:sp macro="" textlink="">
      <xdr:nvSpPr>
        <xdr:cNvPr id="5127" name="Šípka dolu 1">
          <a:extLst>
            <a:ext uri="{FF2B5EF4-FFF2-40B4-BE49-F238E27FC236}">
              <a16:creationId xmlns:a16="http://schemas.microsoft.com/office/drawing/2014/main" id="{00000000-0008-0000-0400-000007140000}"/>
            </a:ext>
          </a:extLst>
        </xdr:cNvPr>
        <xdr:cNvSpPr>
          <a:spLocks noChangeArrowheads="1"/>
        </xdr:cNvSpPr>
      </xdr:nvSpPr>
      <xdr:spPr bwMode="auto">
        <a:xfrm rot="-60000">
          <a:off x="10388600" y="2343150"/>
          <a:ext cx="292100" cy="488950"/>
        </a:xfrm>
        <a:prstGeom prst="downArrow">
          <a:avLst>
            <a:gd name="adj1" fmla="val 50000"/>
            <a:gd name="adj2" fmla="val 54053"/>
          </a:avLst>
        </a:prstGeom>
        <a:solidFill>
          <a:srgbClr val="C0504D"/>
        </a:solidFill>
        <a:ln w="1260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1117600</xdr:colOff>
      <xdr:row>3</xdr:row>
      <xdr:rowOff>476250</xdr:rowOff>
    </xdr:from>
    <xdr:to>
      <xdr:col>5</xdr:col>
      <xdr:colOff>1339850</xdr:colOff>
      <xdr:row>4</xdr:row>
      <xdr:rowOff>266700</xdr:rowOff>
    </xdr:to>
    <xdr:sp macro="" textlink="">
      <xdr:nvSpPr>
        <xdr:cNvPr id="10253" name="Šípka dolu 1">
          <a:extLst>
            <a:ext uri="{FF2B5EF4-FFF2-40B4-BE49-F238E27FC236}">
              <a16:creationId xmlns:a16="http://schemas.microsoft.com/office/drawing/2014/main" id="{00000000-0008-0000-0900-00000D280000}"/>
            </a:ext>
          </a:extLst>
        </xdr:cNvPr>
        <xdr:cNvSpPr>
          <a:spLocks noChangeArrowheads="1"/>
        </xdr:cNvSpPr>
      </xdr:nvSpPr>
      <xdr:spPr bwMode="auto">
        <a:xfrm>
          <a:off x="10979150" y="1308100"/>
          <a:ext cx="222250" cy="368300"/>
        </a:xfrm>
        <a:prstGeom prst="downArrow">
          <a:avLst>
            <a:gd name="adj1" fmla="val 50000"/>
            <a:gd name="adj2" fmla="val 46738"/>
          </a:avLst>
        </a:prstGeom>
        <a:solidFill>
          <a:srgbClr val="4F81BD"/>
        </a:solidFill>
        <a:ln w="1260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539750</xdr:colOff>
      <xdr:row>14</xdr:row>
      <xdr:rowOff>6350</xdr:rowOff>
    </xdr:from>
    <xdr:to>
      <xdr:col>4</xdr:col>
      <xdr:colOff>857250</xdr:colOff>
      <xdr:row>15</xdr:row>
      <xdr:rowOff>177800</xdr:rowOff>
    </xdr:to>
    <xdr:sp macro="" textlink="">
      <xdr:nvSpPr>
        <xdr:cNvPr id="10254" name="Šípka dolu 2">
          <a:extLst>
            <a:ext uri="{FF2B5EF4-FFF2-40B4-BE49-F238E27FC236}">
              <a16:creationId xmlns:a16="http://schemas.microsoft.com/office/drawing/2014/main" id="{00000000-0008-0000-0900-00000E280000}"/>
            </a:ext>
          </a:extLst>
        </xdr:cNvPr>
        <xdr:cNvSpPr>
          <a:spLocks noChangeArrowheads="1"/>
        </xdr:cNvSpPr>
      </xdr:nvSpPr>
      <xdr:spPr bwMode="auto">
        <a:xfrm rot="-60000">
          <a:off x="7766050" y="4819650"/>
          <a:ext cx="317500" cy="577850"/>
        </a:xfrm>
        <a:prstGeom prst="downArrow">
          <a:avLst>
            <a:gd name="adj1" fmla="val 50000"/>
            <a:gd name="adj2" fmla="val 54280"/>
          </a:avLst>
        </a:prstGeom>
        <a:solidFill>
          <a:srgbClr val="4F81BD"/>
        </a:solidFill>
        <a:ln w="1260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1117600</xdr:colOff>
      <xdr:row>3</xdr:row>
      <xdr:rowOff>476250</xdr:rowOff>
    </xdr:from>
    <xdr:to>
      <xdr:col>5</xdr:col>
      <xdr:colOff>1339850</xdr:colOff>
      <xdr:row>4</xdr:row>
      <xdr:rowOff>266700</xdr:rowOff>
    </xdr:to>
    <xdr:sp macro="" textlink="">
      <xdr:nvSpPr>
        <xdr:cNvPr id="11283" name="Šípka dolu 1">
          <a:extLst>
            <a:ext uri="{FF2B5EF4-FFF2-40B4-BE49-F238E27FC236}">
              <a16:creationId xmlns:a16="http://schemas.microsoft.com/office/drawing/2014/main" id="{00000000-0008-0000-0A00-0000132C0000}"/>
            </a:ext>
          </a:extLst>
        </xdr:cNvPr>
        <xdr:cNvSpPr>
          <a:spLocks noChangeArrowheads="1"/>
        </xdr:cNvSpPr>
      </xdr:nvSpPr>
      <xdr:spPr bwMode="auto">
        <a:xfrm>
          <a:off x="10979150" y="1308100"/>
          <a:ext cx="222250" cy="368300"/>
        </a:xfrm>
        <a:prstGeom prst="downArrow">
          <a:avLst>
            <a:gd name="adj1" fmla="val 50000"/>
            <a:gd name="adj2" fmla="val 46738"/>
          </a:avLst>
        </a:prstGeom>
        <a:solidFill>
          <a:srgbClr val="4F81BD"/>
        </a:solidFill>
        <a:ln w="1260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463550</xdr:colOff>
      <xdr:row>13</xdr:row>
      <xdr:rowOff>546100</xdr:rowOff>
    </xdr:from>
    <xdr:to>
      <xdr:col>4</xdr:col>
      <xdr:colOff>844550</xdr:colOff>
      <xdr:row>14</xdr:row>
      <xdr:rowOff>374650</xdr:rowOff>
    </xdr:to>
    <xdr:sp macro="" textlink="">
      <xdr:nvSpPr>
        <xdr:cNvPr id="11284" name="Šípka dolu 2">
          <a:extLst>
            <a:ext uri="{FF2B5EF4-FFF2-40B4-BE49-F238E27FC236}">
              <a16:creationId xmlns:a16="http://schemas.microsoft.com/office/drawing/2014/main" id="{00000000-0008-0000-0A00-0000142C0000}"/>
            </a:ext>
          </a:extLst>
        </xdr:cNvPr>
        <xdr:cNvSpPr>
          <a:spLocks noChangeArrowheads="1"/>
        </xdr:cNvSpPr>
      </xdr:nvSpPr>
      <xdr:spPr bwMode="auto">
        <a:xfrm rot="-60000">
          <a:off x="7689850" y="4787900"/>
          <a:ext cx="381000" cy="482600"/>
        </a:xfrm>
        <a:prstGeom prst="downArrow">
          <a:avLst>
            <a:gd name="adj1" fmla="val 50000"/>
            <a:gd name="adj2" fmla="val 40903"/>
          </a:avLst>
        </a:prstGeom>
        <a:solidFill>
          <a:srgbClr val="4F81BD"/>
        </a:solidFill>
        <a:ln w="1260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495300</xdr:colOff>
      <xdr:row>15</xdr:row>
      <xdr:rowOff>44450</xdr:rowOff>
    </xdr:from>
    <xdr:to>
      <xdr:col>4</xdr:col>
      <xdr:colOff>787400</xdr:colOff>
      <xdr:row>16</xdr:row>
      <xdr:rowOff>120650</xdr:rowOff>
    </xdr:to>
    <xdr:sp macro="" textlink="">
      <xdr:nvSpPr>
        <xdr:cNvPr id="11285" name="Šípka dolu 3">
          <a:extLst>
            <a:ext uri="{FF2B5EF4-FFF2-40B4-BE49-F238E27FC236}">
              <a16:creationId xmlns:a16="http://schemas.microsoft.com/office/drawing/2014/main" id="{00000000-0008-0000-0A00-0000152C0000}"/>
            </a:ext>
          </a:extLst>
        </xdr:cNvPr>
        <xdr:cNvSpPr>
          <a:spLocks noChangeArrowheads="1"/>
        </xdr:cNvSpPr>
      </xdr:nvSpPr>
      <xdr:spPr bwMode="auto">
        <a:xfrm rot="-60000">
          <a:off x="7721600" y="5346700"/>
          <a:ext cx="292100" cy="482600"/>
        </a:xfrm>
        <a:prstGeom prst="downArrow">
          <a:avLst>
            <a:gd name="adj1" fmla="val 50000"/>
            <a:gd name="adj2" fmla="val 53351"/>
          </a:avLst>
        </a:prstGeom>
        <a:solidFill>
          <a:srgbClr val="4F81BD"/>
        </a:solidFill>
        <a:ln w="1260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0"/>
  <sheetViews>
    <sheetView zoomScale="115" zoomScaleNormal="115" workbookViewId="0">
      <selection activeCell="A2" sqref="A2"/>
    </sheetView>
  </sheetViews>
  <sheetFormatPr defaultColWidth="11.44140625" defaultRowHeight="13.2"/>
  <cols>
    <col min="1" max="1" width="99" style="1" customWidth="1"/>
    <col min="2" max="4" width="0" style="2" hidden="1" customWidth="1"/>
    <col min="5" max="16384" width="11.44140625" style="2"/>
  </cols>
  <sheetData>
    <row r="1" spans="1:4" s="4" customFormat="1" ht="36" customHeight="1">
      <c r="A1" s="3" t="s">
        <v>0</v>
      </c>
      <c r="C1" s="312" t="s">
        <v>1</v>
      </c>
      <c r="D1" s="312"/>
    </row>
    <row r="2" spans="1:4" s="4" customFormat="1" ht="17.399999999999999">
      <c r="A2" s="3"/>
      <c r="C2" s="5"/>
      <c r="D2" s="5"/>
    </row>
    <row r="3" spans="1:4" s="4" customFormat="1" ht="15.9" customHeight="1">
      <c r="A3" s="6" t="s">
        <v>2</v>
      </c>
      <c r="C3" s="5"/>
      <c r="D3" s="5"/>
    </row>
    <row r="4" spans="1:4" s="4" customFormat="1" ht="15.9" customHeight="1">
      <c r="A4" s="6" t="s">
        <v>3</v>
      </c>
      <c r="C4" s="5"/>
      <c r="D4" s="5"/>
    </row>
    <row r="5" spans="1:4" s="4" customFormat="1" ht="15.9" customHeight="1">
      <c r="A5" s="6" t="s">
        <v>4</v>
      </c>
      <c r="C5" s="5"/>
      <c r="D5" s="5"/>
    </row>
    <row r="6" spans="1:4" s="4" customFormat="1" ht="15.9" customHeight="1">
      <c r="A6" s="6" t="s">
        <v>5</v>
      </c>
      <c r="C6" s="5"/>
      <c r="D6" s="5"/>
    </row>
    <row r="7" spans="1:4" s="4" customFormat="1" ht="15.9" customHeight="1">
      <c r="A7" s="6" t="s">
        <v>6</v>
      </c>
      <c r="C7" s="5"/>
      <c r="D7" s="5"/>
    </row>
    <row r="8" spans="1:4" s="4" customFormat="1" ht="15.9" customHeight="1">
      <c r="A8" s="7" t="s">
        <v>7</v>
      </c>
      <c r="C8" s="5"/>
      <c r="D8" s="5"/>
    </row>
    <row r="9" spans="1:4" s="4" customFormat="1" ht="15.9" customHeight="1">
      <c r="A9" s="7" t="s">
        <v>8</v>
      </c>
      <c r="C9" s="5"/>
      <c r="D9" s="5"/>
    </row>
    <row r="10" spans="1:4" s="4" customFormat="1" ht="15.9" customHeight="1">
      <c r="A10" s="7" t="s">
        <v>9</v>
      </c>
      <c r="C10" s="5"/>
      <c r="D10" s="5"/>
    </row>
    <row r="11" spans="1:4" s="4" customFormat="1" ht="32.25" customHeight="1">
      <c r="A11" s="6" t="s">
        <v>10</v>
      </c>
      <c r="C11" s="5"/>
      <c r="D11" s="5"/>
    </row>
    <row r="12" spans="1:4" s="4" customFormat="1" ht="31.5" customHeight="1">
      <c r="A12" s="6" t="s">
        <v>11</v>
      </c>
      <c r="C12" s="5"/>
      <c r="D12" s="5"/>
    </row>
    <row r="13" spans="1:4" s="4" customFormat="1" ht="31.5" customHeight="1">
      <c r="A13" s="6" t="s">
        <v>12</v>
      </c>
      <c r="C13" s="5"/>
      <c r="D13" s="5"/>
    </row>
    <row r="14" spans="1:4" ht="13.5" customHeight="1">
      <c r="A14" s="8"/>
      <c r="C14" s="9"/>
    </row>
    <row r="15" spans="1:4" ht="303.60000000000002">
      <c r="A15" s="10" t="s">
        <v>13</v>
      </c>
      <c r="C15" s="9"/>
    </row>
    <row r="16" spans="1:4">
      <c r="A16" s="11"/>
      <c r="C16" s="9"/>
    </row>
    <row r="17" spans="1:4" ht="184.8">
      <c r="A17" s="10" t="s">
        <v>14</v>
      </c>
      <c r="C17" s="9"/>
    </row>
    <row r="18" spans="1:4">
      <c r="A18" s="12"/>
      <c r="C18" s="9"/>
    </row>
    <row r="19" spans="1:4" ht="39.6">
      <c r="A19" s="1" t="s">
        <v>15</v>
      </c>
      <c r="C19" s="313" t="s">
        <v>16</v>
      </c>
      <c r="D19" s="313"/>
    </row>
    <row r="20" spans="1:4">
      <c r="C20" s="314">
        <v>1</v>
      </c>
      <c r="D20" s="314"/>
    </row>
    <row r="21" spans="1:4" ht="78" customHeight="1">
      <c r="A21" s="13" t="s">
        <v>17</v>
      </c>
      <c r="C21" s="14">
        <v>0.65</v>
      </c>
      <c r="D21" s="15">
        <v>0.35</v>
      </c>
    </row>
    <row r="22" spans="1:4">
      <c r="C22" s="314">
        <v>1</v>
      </c>
      <c r="D22" s="314"/>
    </row>
    <row r="23" spans="1:4" ht="41.25" customHeight="1">
      <c r="A23" s="1" t="s">
        <v>18</v>
      </c>
    </row>
    <row r="24" spans="1:4">
      <c r="A24" s="16"/>
    </row>
    <row r="25" spans="1:4" ht="26.4">
      <c r="A25" s="1" t="s">
        <v>19</v>
      </c>
    </row>
    <row r="26" spans="1:4">
      <c r="A26" s="2"/>
    </row>
    <row r="27" spans="1:4" ht="39.6">
      <c r="A27" s="9" t="s">
        <v>20</v>
      </c>
    </row>
    <row r="29" spans="1:4" ht="26.4">
      <c r="A29" s="1" t="s">
        <v>21</v>
      </c>
    </row>
    <row r="31" spans="1:4" ht="15.75" customHeight="1">
      <c r="A31" s="1" t="s">
        <v>22</v>
      </c>
    </row>
    <row r="33" spans="1:3" ht="52.8">
      <c r="A33" s="1" t="s">
        <v>23</v>
      </c>
    </row>
    <row r="35" spans="1:3" ht="26.4">
      <c r="A35" s="17" t="s">
        <v>24</v>
      </c>
    </row>
    <row r="37" spans="1:3" ht="79.2">
      <c r="A37" s="13" t="s">
        <v>25</v>
      </c>
    </row>
    <row r="39" spans="1:3" ht="42.75" customHeight="1">
      <c r="A39" s="1" t="s">
        <v>26</v>
      </c>
    </row>
    <row r="40" spans="1:3">
      <c r="A40" s="18"/>
    </row>
    <row r="41" spans="1:3" ht="79.2">
      <c r="A41" s="18" t="s">
        <v>27</v>
      </c>
      <c r="C41" s="19"/>
    </row>
    <row r="43" spans="1:3">
      <c r="A43" s="1" t="s">
        <v>28</v>
      </c>
    </row>
    <row r="45" spans="1:3" ht="52.8">
      <c r="A45" s="1" t="s">
        <v>29</v>
      </c>
    </row>
    <row r="47" spans="1:3" ht="26.4">
      <c r="A47" s="1" t="s">
        <v>30</v>
      </c>
    </row>
    <row r="48" spans="1:3">
      <c r="A48" s="16"/>
    </row>
    <row r="49" spans="1:1" ht="52.8">
      <c r="A49" s="1" t="s">
        <v>31</v>
      </c>
    </row>
    <row r="51" spans="1:1" ht="39.6">
      <c r="A51" s="1" t="s">
        <v>32</v>
      </c>
    </row>
    <row r="53" spans="1:1">
      <c r="A53" s="1" t="s">
        <v>33</v>
      </c>
    </row>
    <row r="55" spans="1:1">
      <c r="A55" s="1" t="s">
        <v>34</v>
      </c>
    </row>
    <row r="57" spans="1:1" ht="105.6">
      <c r="A57" s="13" t="s">
        <v>35</v>
      </c>
    </row>
    <row r="59" spans="1:1">
      <c r="A59" s="1" t="s">
        <v>36</v>
      </c>
    </row>
    <row r="60" spans="1:1" ht="39.6">
      <c r="A60" s="20" t="s">
        <v>37</v>
      </c>
    </row>
    <row r="61" spans="1:1" ht="26.4">
      <c r="A61" s="1" t="s">
        <v>38</v>
      </c>
    </row>
    <row r="63" spans="1:1" ht="92.4">
      <c r="A63" s="13" t="s">
        <v>39</v>
      </c>
    </row>
    <row r="64" spans="1:1" ht="22.5" customHeight="1"/>
    <row r="65" spans="1:1">
      <c r="A65" s="21" t="s">
        <v>40</v>
      </c>
    </row>
    <row r="67" spans="1:1" ht="191.25" customHeight="1">
      <c r="A67" s="22" t="s">
        <v>41</v>
      </c>
    </row>
    <row r="68" spans="1:1">
      <c r="A68" s="23" t="s">
        <v>42</v>
      </c>
    </row>
    <row r="69" spans="1:1" ht="21" customHeight="1">
      <c r="A69" s="13" t="s">
        <v>43</v>
      </c>
    </row>
    <row r="70" spans="1:1">
      <c r="A70" s="24" t="s">
        <v>44</v>
      </c>
    </row>
    <row r="71" spans="1:1">
      <c r="A71" s="25" t="s">
        <v>45</v>
      </c>
    </row>
    <row r="72" spans="1:1">
      <c r="A72" s="25" t="s">
        <v>46</v>
      </c>
    </row>
    <row r="73" spans="1:1">
      <c r="A73" s="25" t="s">
        <v>47</v>
      </c>
    </row>
    <row r="74" spans="1:1">
      <c r="A74" s="26" t="s">
        <v>48</v>
      </c>
    </row>
    <row r="75" spans="1:1">
      <c r="A75" s="25" t="s">
        <v>49</v>
      </c>
    </row>
    <row r="76" spans="1:1">
      <c r="A76" s="26" t="s">
        <v>50</v>
      </c>
    </row>
    <row r="77" spans="1:1">
      <c r="A77" s="25" t="s">
        <v>51</v>
      </c>
    </row>
    <row r="78" spans="1:1">
      <c r="A78" s="27" t="s">
        <v>52</v>
      </c>
    </row>
    <row r="79" spans="1:1">
      <c r="A79" s="28"/>
    </row>
    <row r="80" spans="1:1">
      <c r="A80" s="21" t="s">
        <v>53</v>
      </c>
    </row>
    <row r="82" spans="1:3">
      <c r="A82" s="29" t="s">
        <v>54</v>
      </c>
    </row>
    <row r="83" spans="1:3">
      <c r="A83" s="13" t="s">
        <v>55</v>
      </c>
    </row>
    <row r="84" spans="1:3">
      <c r="A84" s="23" t="s">
        <v>42</v>
      </c>
    </row>
    <row r="85" spans="1:3">
      <c r="A85" s="13" t="s">
        <v>56</v>
      </c>
    </row>
    <row r="86" spans="1:3">
      <c r="A86" s="13"/>
    </row>
    <row r="87" spans="1:3">
      <c r="A87" s="29" t="s">
        <v>57</v>
      </c>
    </row>
    <row r="88" spans="1:3" ht="39.6">
      <c r="A88" s="13" t="s">
        <v>58</v>
      </c>
    </row>
    <row r="89" spans="1:3">
      <c r="A89" s="23" t="s">
        <v>42</v>
      </c>
    </row>
    <row r="90" spans="1:3">
      <c r="A90" s="13" t="s">
        <v>59</v>
      </c>
    </row>
    <row r="91" spans="1:3">
      <c r="A91" s="13"/>
    </row>
    <row r="92" spans="1:3">
      <c r="A92" s="29" t="s">
        <v>60</v>
      </c>
    </row>
    <row r="93" spans="1:3" ht="39.6">
      <c r="A93" s="13" t="s">
        <v>61</v>
      </c>
    </row>
    <row r="94" spans="1:3">
      <c r="A94" s="30"/>
    </row>
    <row r="95" spans="1:3">
      <c r="A95" s="29" t="s">
        <v>62</v>
      </c>
      <c r="C95" s="31"/>
    </row>
    <row r="96" spans="1:3" ht="26.4">
      <c r="A96" s="13" t="s">
        <v>63</v>
      </c>
    </row>
    <row r="97" spans="1:4" ht="14.25" customHeight="1">
      <c r="A97" s="32" t="s">
        <v>64</v>
      </c>
    </row>
    <row r="98" spans="1:4" ht="26.4">
      <c r="A98" s="32" t="s">
        <v>65</v>
      </c>
    </row>
    <row r="99" spans="1:4">
      <c r="A99" s="23" t="s">
        <v>42</v>
      </c>
    </row>
    <row r="100" spans="1:4">
      <c r="A100" s="13" t="s">
        <v>66</v>
      </c>
    </row>
    <row r="101" spans="1:4">
      <c r="A101" s="13" t="s">
        <v>67</v>
      </c>
    </row>
    <row r="102" spans="1:4">
      <c r="A102" s="13" t="s">
        <v>68</v>
      </c>
    </row>
    <row r="103" spans="1:4">
      <c r="A103" s="13"/>
    </row>
    <row r="104" spans="1:4">
      <c r="A104" s="29" t="s">
        <v>69</v>
      </c>
    </row>
    <row r="105" spans="1:4" ht="41.25" customHeight="1">
      <c r="A105" s="13" t="s">
        <v>70</v>
      </c>
    </row>
    <row r="106" spans="1:4" ht="39.6">
      <c r="A106" s="13" t="s">
        <v>71</v>
      </c>
    </row>
    <row r="107" spans="1:4" ht="26.4">
      <c r="A107" s="13" t="s">
        <v>72</v>
      </c>
    </row>
    <row r="108" spans="1:4">
      <c r="A108" s="2"/>
      <c r="D108" s="33" t="s">
        <v>73</v>
      </c>
    </row>
    <row r="109" spans="1:4" ht="26.4">
      <c r="A109" s="23" t="s">
        <v>74</v>
      </c>
    </row>
    <row r="110" spans="1:4">
      <c r="A110" s="13"/>
    </row>
    <row r="111" spans="1:4">
      <c r="A111" s="29" t="s">
        <v>75</v>
      </c>
    </row>
    <row r="112" spans="1:4">
      <c r="A112" s="13"/>
    </row>
    <row r="113" spans="1:1">
      <c r="A113" s="13" t="s">
        <v>76</v>
      </c>
    </row>
    <row r="114" spans="1:1">
      <c r="A114" s="13"/>
    </row>
    <row r="115" spans="1:1">
      <c r="A115" s="29" t="s">
        <v>77</v>
      </c>
    </row>
    <row r="116" spans="1:1">
      <c r="A116" s="13" t="s">
        <v>78</v>
      </c>
    </row>
    <row r="117" spans="1:1" ht="33" customHeight="1">
      <c r="A117" s="13" t="s">
        <v>79</v>
      </c>
    </row>
    <row r="118" spans="1:1" ht="30" customHeight="1">
      <c r="A118" s="13" t="s">
        <v>80</v>
      </c>
    </row>
    <row r="119" spans="1:1" ht="15" customHeight="1">
      <c r="A119" s="13" t="s">
        <v>81</v>
      </c>
    </row>
    <row r="120" spans="1:1" ht="28.5" customHeight="1">
      <c r="A120" s="13" t="s">
        <v>82</v>
      </c>
    </row>
    <row r="121" spans="1:1" ht="27.75" customHeight="1">
      <c r="A121" s="13" t="s">
        <v>83</v>
      </c>
    </row>
    <row r="122" spans="1:1" ht="42" customHeight="1">
      <c r="A122" s="13" t="s">
        <v>84</v>
      </c>
    </row>
    <row r="123" spans="1:1" ht="12.75" customHeight="1">
      <c r="A123" s="23" t="s">
        <v>42</v>
      </c>
    </row>
    <row r="124" spans="1:1" ht="39.6">
      <c r="A124" s="13" t="s">
        <v>85</v>
      </c>
    </row>
    <row r="125" spans="1:1" ht="15.75" customHeight="1">
      <c r="A125" s="13"/>
    </row>
    <row r="126" spans="1:1">
      <c r="A126" s="29" t="s">
        <v>86</v>
      </c>
    </row>
    <row r="127" spans="1:1" ht="39.6">
      <c r="A127" s="13" t="s">
        <v>87</v>
      </c>
    </row>
    <row r="129" spans="1:1">
      <c r="A129" s="29" t="s">
        <v>88</v>
      </c>
    </row>
    <row r="130" spans="1:1" ht="118.8">
      <c r="A130" s="13" t="s">
        <v>89</v>
      </c>
    </row>
  </sheetData>
  <sheetProtection selectLockedCells="1" selectUnlockedCells="1"/>
  <mergeCells count="4">
    <mergeCell ref="C1:D1"/>
    <mergeCell ref="C19:D19"/>
    <mergeCell ref="C20:D20"/>
    <mergeCell ref="C22:D22"/>
  </mergeCells>
  <printOptions horizontalCentered="1"/>
  <pageMargins left="0.70833333333333337" right="0.70833333333333337" top="0.74791666666666667" bottom="0.74861111111111112" header="0.51180555555555551" footer="0.31527777777777777"/>
  <pageSetup paperSize="9" firstPageNumber="0" orientation="portrait" horizontalDpi="300" verticalDpi="300"/>
  <headerFooter alignWithMargins="0">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5"/>
  <sheetViews>
    <sheetView zoomScale="115" zoomScaleNormal="115" workbookViewId="0">
      <selection activeCell="B15" sqref="B15"/>
    </sheetView>
  </sheetViews>
  <sheetFormatPr defaultColWidth="9.109375" defaultRowHeight="15"/>
  <cols>
    <col min="1" max="1" width="18.44140625" style="266" customWidth="1"/>
    <col min="2" max="2" width="37" style="266" customWidth="1"/>
    <col min="3" max="3" width="37.6640625" style="266" customWidth="1"/>
    <col min="4" max="4" width="10.33203125" style="267" customWidth="1"/>
    <col min="5" max="5" width="37.6640625" style="267" customWidth="1"/>
    <col min="6" max="6" width="36.44140625" style="267" customWidth="1"/>
    <col min="7" max="13" width="9.109375" style="267"/>
    <col min="14" max="14" width="38.5546875" style="267" customWidth="1"/>
    <col min="15" max="16384" width="9.109375" style="267"/>
  </cols>
  <sheetData>
    <row r="1" spans="1:16" ht="37.5" customHeight="1">
      <c r="A1" s="337" t="str">
        <f>Spolu!C3&amp;", "&amp;Spolu!C6</f>
        <v>Slovenský paralympijský výbor, Benediktiho 5, Bratislava 1, 811 05</v>
      </c>
      <c r="B1" s="337"/>
      <c r="C1" s="337"/>
      <c r="N1" s="267" t="str">
        <f>O1&amp;" - "&amp;P1</f>
        <v>a - príspevok uznaným športom</v>
      </c>
      <c r="O1" s="267" t="s">
        <v>389</v>
      </c>
      <c r="P1" s="267" t="s">
        <v>390</v>
      </c>
    </row>
    <row r="2" spans="1:16">
      <c r="N2" s="267" t="str">
        <f t="shared" ref="N2:N10" si="0">O2&amp;" - "&amp;P2</f>
        <v>b - príspevok športovcom top tímu</v>
      </c>
      <c r="O2" s="267" t="s">
        <v>391</v>
      </c>
      <c r="P2" s="267" t="s">
        <v>396</v>
      </c>
    </row>
    <row r="3" spans="1:16" ht="12.75" customHeight="1">
      <c r="E3" s="338" t="s">
        <v>1432</v>
      </c>
      <c r="F3" s="338"/>
      <c r="N3" s="267" t="str">
        <f t="shared" si="0"/>
        <v>c - príspevok Slovenskému olympijskému výboru</v>
      </c>
      <c r="O3" s="267" t="s">
        <v>393</v>
      </c>
      <c r="P3" s="267" t="s">
        <v>1433</v>
      </c>
    </row>
    <row r="4" spans="1:16" ht="45.75" customHeight="1">
      <c r="E4" s="338"/>
      <c r="F4" s="338"/>
      <c r="N4" s="267" t="str">
        <f t="shared" si="0"/>
        <v>d - príspevok Slovenskému paralympijskému výboru</v>
      </c>
      <c r="O4" s="267" t="s">
        <v>395</v>
      </c>
      <c r="P4" s="267" t="s">
        <v>394</v>
      </c>
    </row>
    <row r="5" spans="1:16" ht="30.75" customHeight="1">
      <c r="C5" s="268" t="s">
        <v>1434</v>
      </c>
      <c r="N5" s="267" t="str">
        <f t="shared" si="0"/>
        <v>e - rozvoj športov, ktoré nie sú uznanými podľa zákona č. 440/2015 Z. z.</v>
      </c>
      <c r="O5" s="267" t="s">
        <v>397</v>
      </c>
      <c r="P5" s="267" t="s">
        <v>398</v>
      </c>
    </row>
    <row r="6" spans="1:16">
      <c r="C6" s="268" t="s">
        <v>1435</v>
      </c>
      <c r="E6" s="269" t="s">
        <v>1436</v>
      </c>
      <c r="F6" s="270"/>
      <c r="N6" s="267" t="str">
        <f t="shared" si="0"/>
        <v>f - organizovanie významných a tradičných športových podujatí na území SR v roku 2018</v>
      </c>
      <c r="O6" s="267" t="s">
        <v>399</v>
      </c>
      <c r="P6" s="267" t="s">
        <v>1437</v>
      </c>
    </row>
    <row r="7" spans="1:16">
      <c r="C7" s="268" t="s">
        <v>1438</v>
      </c>
      <c r="E7" s="269" t="s">
        <v>1439</v>
      </c>
      <c r="F7" s="271"/>
      <c r="N7" s="267" t="str">
        <f t="shared" si="0"/>
        <v>g - projekty školského, univerzitného športu a športu pre všetkých</v>
      </c>
      <c r="O7" s="267" t="s">
        <v>401</v>
      </c>
      <c r="P7" s="267" t="s">
        <v>1440</v>
      </c>
    </row>
    <row r="8" spans="1:16">
      <c r="C8" s="268" t="s">
        <v>1441</v>
      </c>
      <c r="E8" s="269" t="s">
        <v>1442</v>
      </c>
      <c r="F8" s="272"/>
      <c r="N8" s="267" t="str">
        <f t="shared" si="0"/>
        <v>h - značenie peších, lyžiarskych, vodných a cyklistických trás v Slovenskej republike</v>
      </c>
      <c r="O8" s="267" t="s">
        <v>403</v>
      </c>
      <c r="P8" s="267" t="s">
        <v>1443</v>
      </c>
    </row>
    <row r="9" spans="1:16">
      <c r="E9" s="269" t="s">
        <v>1444</v>
      </c>
      <c r="F9" s="270"/>
      <c r="N9" s="267" t="str">
        <f t="shared" si="0"/>
        <v>i - finančné odmeny športovcom za výsledky dosiahnuté v roku 2017 a trénerom mládeže za dosiahnuté výsledky ich športovcov v roku 2017 a za celoživotnú prácu s mládežou</v>
      </c>
      <c r="O9" s="267" t="s">
        <v>405</v>
      </c>
      <c r="P9" s="267" t="s">
        <v>1445</v>
      </c>
    </row>
    <row r="10" spans="1:16">
      <c r="N10" s="267" t="str">
        <f t="shared" si="0"/>
        <v>j - projekty s pridanou hodnotou pre popularizáciu pohybových aktivít detí a mládeže</v>
      </c>
      <c r="O10" s="267" t="s">
        <v>407</v>
      </c>
      <c r="P10" s="267" t="s">
        <v>1446</v>
      </c>
    </row>
    <row r="12" spans="1:16" ht="54.75" customHeight="1">
      <c r="A12" s="339" t="s">
        <v>1447</v>
      </c>
      <c r="B12" s="339"/>
      <c r="C12" s="339"/>
      <c r="D12" s="268"/>
      <c r="E12" s="268"/>
      <c r="F12" s="273"/>
      <c r="G12" s="268"/>
    </row>
    <row r="13" spans="1:16" ht="45" customHeight="1">
      <c r="F13" s="273"/>
    </row>
    <row r="14" spans="1:16" ht="45" customHeight="1">
      <c r="A14" s="340" t="str">
        <f>"Oznamujeme Vám, že dňa "&amp;TEXT(F6,"dd..mm.yyyy")&amp;" sme poukázali Ministerstvu školstva, vedy, výskumu a športu Slovenskej republiky výnosy z príspevku/dotácie poskytnutého/poskytnutej na úlohy v oblasti športu v roku 2019 v sume "&amp;TEXT(F7,"### ### ###,00")&amp;"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40"/>
      <c r="C14" s="340"/>
      <c r="F14" s="273"/>
    </row>
    <row r="15" spans="1:16" ht="32.1" customHeight="1">
      <c r="A15" s="266" t="s">
        <v>1448</v>
      </c>
      <c r="B15" s="341"/>
      <c r="C15" s="341"/>
    </row>
    <row r="16" spans="1:16">
      <c r="A16" s="266" t="s">
        <v>1449</v>
      </c>
      <c r="B16" s="274">
        <f>F8</f>
        <v>0</v>
      </c>
    </row>
    <row r="17" spans="1:16">
      <c r="A17" s="266" t="s">
        <v>1450</v>
      </c>
      <c r="B17" s="274" t="s">
        <v>1451</v>
      </c>
      <c r="C17" s="275">
        <v>31</v>
      </c>
      <c r="E17" s="276" t="s">
        <v>1452</v>
      </c>
      <c r="F17" s="277"/>
      <c r="N17" s="267" t="str">
        <f>O17&amp;" - "&amp;P17</f>
        <v>026 01 - Školský šport a vysokoškolský šport</v>
      </c>
      <c r="O17" s="267" t="s">
        <v>349</v>
      </c>
      <c r="P17" s="267" t="s">
        <v>1453</v>
      </c>
    </row>
    <row r="18" spans="1:16">
      <c r="B18" s="278" t="s">
        <v>1454</v>
      </c>
      <c r="C18" s="274" t="str">
        <f>Spolu!C4</f>
        <v>31745661</v>
      </c>
      <c r="E18" s="279" t="s">
        <v>1455</v>
      </c>
      <c r="F18" s="280" t="s">
        <v>1456</v>
      </c>
      <c r="N18" s="267" t="str">
        <f>O18&amp;" - "&amp;P18</f>
        <v>026 02 - Uznané športy</v>
      </c>
      <c r="O18" s="267" t="s">
        <v>351</v>
      </c>
      <c r="P18" s="267" t="s">
        <v>352</v>
      </c>
    </row>
    <row r="19" spans="1:16">
      <c r="E19" s="279" t="s">
        <v>1457</v>
      </c>
      <c r="F19" s="280" t="s">
        <v>1458</v>
      </c>
      <c r="N19" s="267" t="str">
        <f>O19&amp;" - "&amp;P19</f>
        <v>026 03 - Národné športové projekty</v>
      </c>
      <c r="O19" s="267" t="s">
        <v>353</v>
      </c>
      <c r="P19" s="267" t="s">
        <v>354</v>
      </c>
    </row>
    <row r="20" spans="1:16">
      <c r="A20" s="266" t="s">
        <v>438</v>
      </c>
      <c r="B20" s="281">
        <f>F9</f>
        <v>0</v>
      </c>
      <c r="E20" s="282" t="s">
        <v>1459</v>
      </c>
      <c r="F20" s="283" t="s">
        <v>1460</v>
      </c>
      <c r="N20" s="267" t="str">
        <f>O20&amp;" - "&amp;P20</f>
        <v>026 04 - Športová infraštruktúra</v>
      </c>
      <c r="O20" s="267" t="s">
        <v>355</v>
      </c>
      <c r="P20" s="267" t="s">
        <v>356</v>
      </c>
    </row>
    <row r="21" spans="1:16" ht="189" customHeight="1">
      <c r="B21" s="284"/>
      <c r="C21" s="284"/>
      <c r="N21" s="267" t="str">
        <f>O21&amp;" - "&amp;P21</f>
        <v>026 05 - Prierezové činnosti v športe</v>
      </c>
      <c r="O21" s="267" t="s">
        <v>357</v>
      </c>
      <c r="P21" s="267" t="s">
        <v>358</v>
      </c>
    </row>
    <row r="22" spans="1:16" ht="39.75" customHeight="1">
      <c r="B22" s="336" t="s">
        <v>1461</v>
      </c>
      <c r="C22" s="336"/>
    </row>
    <row r="23" spans="1:16">
      <c r="N23" s="267" t="s">
        <v>1462</v>
      </c>
    </row>
    <row r="24" spans="1:16">
      <c r="N24" s="267" t="s">
        <v>1463</v>
      </c>
    </row>
    <row r="25" spans="1:16">
      <c r="N25" s="267" t="s">
        <v>1464</v>
      </c>
    </row>
  </sheetData>
  <sheetProtection selectLockedCells="1"/>
  <mergeCells count="6">
    <mergeCell ref="B22:C22"/>
    <mergeCell ref="A1:C1"/>
    <mergeCell ref="E3:F4"/>
    <mergeCell ref="A12:C12"/>
    <mergeCell ref="A14:C14"/>
    <mergeCell ref="B15:C15"/>
  </mergeCells>
  <dataValidations count="1">
    <dataValidation type="list" allowBlank="1" showErrorMessage="1" sqref="B15:C15" xr:uid="{00000000-0002-0000-0900-000000000000}">
      <formula1>$N$17:$N$21</formula1>
      <formula2>0</formula2>
    </dataValidation>
  </dataValidations>
  <printOptions horizontalCentered="1"/>
  <pageMargins left="0.19652777777777777" right="0.19652777777777777" top="0.47222222222222221" bottom="0.47222222222222221" header="0.51180555555555551" footer="0.51180555555555551"/>
  <pageSetup paperSize="9" scale="99" firstPageNumber="0"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25"/>
  <sheetViews>
    <sheetView zoomScale="115" zoomScaleNormal="115" workbookViewId="0">
      <selection activeCell="B15" sqref="B15"/>
    </sheetView>
  </sheetViews>
  <sheetFormatPr defaultColWidth="9.109375" defaultRowHeight="15"/>
  <cols>
    <col min="1" max="1" width="18.44140625" style="266" customWidth="1"/>
    <col min="2" max="2" width="37" style="266" customWidth="1"/>
    <col min="3" max="3" width="37.6640625" style="266" customWidth="1"/>
    <col min="4" max="4" width="10.33203125" style="267" customWidth="1"/>
    <col min="5" max="5" width="37.6640625" style="267" customWidth="1"/>
    <col min="6" max="6" width="36.44140625" style="267" customWidth="1"/>
    <col min="7" max="13" width="9.109375" style="267"/>
    <col min="14" max="14" width="38.5546875" style="267" customWidth="1"/>
    <col min="15" max="16384" width="9.109375" style="267"/>
  </cols>
  <sheetData>
    <row r="1" spans="1:16" ht="37.5" customHeight="1">
      <c r="A1" s="337" t="str">
        <f>Spolu!C3&amp;", "&amp;Spolu!C6</f>
        <v>Slovenský paralympijský výbor, Benediktiho 5, Bratislava 1, 811 05</v>
      </c>
      <c r="B1" s="337"/>
      <c r="C1" s="337"/>
      <c r="N1" s="267" t="str">
        <f>O1&amp;" - "&amp;P1</f>
        <v>a - príspevok uznaným športom</v>
      </c>
      <c r="O1" s="267" t="s">
        <v>389</v>
      </c>
      <c r="P1" s="267" t="s">
        <v>390</v>
      </c>
    </row>
    <row r="2" spans="1:16">
      <c r="N2" s="267" t="str">
        <f t="shared" ref="N2:N10" si="0">O2&amp;" - "&amp;P2</f>
        <v>b - príspevok športovcom top tímu</v>
      </c>
      <c r="O2" s="267" t="s">
        <v>391</v>
      </c>
      <c r="P2" s="267" t="s">
        <v>396</v>
      </c>
    </row>
    <row r="3" spans="1:16" ht="12.75" customHeight="1">
      <c r="E3" s="338" t="s">
        <v>1432</v>
      </c>
      <c r="F3" s="338"/>
      <c r="N3" s="267" t="str">
        <f t="shared" si="0"/>
        <v>c - príspevok Slovenskému olympijskému výboru</v>
      </c>
      <c r="O3" s="267" t="s">
        <v>393</v>
      </c>
      <c r="P3" s="267" t="s">
        <v>1433</v>
      </c>
    </row>
    <row r="4" spans="1:16" ht="45.75" customHeight="1">
      <c r="E4" s="338"/>
      <c r="F4" s="338"/>
      <c r="N4" s="267" t="str">
        <f t="shared" si="0"/>
        <v>d - príspevok Slovenskému paralympijskému výboru</v>
      </c>
      <c r="O4" s="267" t="s">
        <v>395</v>
      </c>
      <c r="P4" s="267" t="s">
        <v>394</v>
      </c>
    </row>
    <row r="5" spans="1:16" ht="30.75" customHeight="1">
      <c r="C5" s="268" t="s">
        <v>1434</v>
      </c>
      <c r="N5" s="267" t="str">
        <f t="shared" si="0"/>
        <v>e - rozvoj športov, ktoré nie sú uznanými podľa zákona č. 440/2015 Z. z.</v>
      </c>
      <c r="O5" s="267" t="s">
        <v>397</v>
      </c>
      <c r="P5" s="267" t="s">
        <v>398</v>
      </c>
    </row>
    <row r="6" spans="1:16">
      <c r="C6" s="268" t="s">
        <v>1435</v>
      </c>
      <c r="E6" s="269" t="s">
        <v>1436</v>
      </c>
      <c r="F6" s="270"/>
      <c r="N6" s="267" t="str">
        <f t="shared" si="0"/>
        <v>f - organizovanie významných a tradičných športových podujatí na území SR v roku 2018</v>
      </c>
      <c r="O6" s="267" t="s">
        <v>399</v>
      </c>
      <c r="P6" s="267" t="s">
        <v>1437</v>
      </c>
    </row>
    <row r="7" spans="1:16">
      <c r="C7" s="268" t="s">
        <v>1438</v>
      </c>
      <c r="E7" s="269" t="s">
        <v>1439</v>
      </c>
      <c r="F7" s="271"/>
      <c r="N7" s="267" t="str">
        <f t="shared" si="0"/>
        <v>g - projekty školského, univerzitného športu a športu pre všetkých</v>
      </c>
      <c r="O7" s="267" t="s">
        <v>401</v>
      </c>
      <c r="P7" s="267" t="s">
        <v>1440</v>
      </c>
    </row>
    <row r="8" spans="1:16">
      <c r="C8" s="268" t="s">
        <v>1441</v>
      </c>
      <c r="E8" s="269" t="s">
        <v>1442</v>
      </c>
      <c r="F8" s="272"/>
      <c r="N8" s="267" t="str">
        <f t="shared" si="0"/>
        <v>h - značenie peších, lyžiarskych, vodných a cyklistických trás v Slovenskej republike</v>
      </c>
      <c r="O8" s="267" t="s">
        <v>403</v>
      </c>
      <c r="P8" s="267" t="s">
        <v>1443</v>
      </c>
    </row>
    <row r="9" spans="1:16">
      <c r="E9" s="269" t="s">
        <v>1465</v>
      </c>
      <c r="F9" s="272"/>
      <c r="N9" s="267" t="str">
        <f t="shared" si="0"/>
        <v>i - finančné odmeny športovcom za výsledky dosiahnuté v roku 2017 a trénerom mládeže za dosiahnuté výsledky ich športovcov v roku 2017 a za celoživotnú prácu s mládežou</v>
      </c>
      <c r="O9" s="267" t="s">
        <v>405</v>
      </c>
      <c r="P9" s="267" t="s">
        <v>1445</v>
      </c>
    </row>
    <row r="10" spans="1:16">
      <c r="E10" s="269" t="s">
        <v>1444</v>
      </c>
      <c r="F10" s="270"/>
      <c r="N10" s="267" t="str">
        <f t="shared" si="0"/>
        <v>j - projekty s pridanou hodnotou pre popularizáciu pohybových aktivít detí a mládeže</v>
      </c>
      <c r="O10" s="267" t="s">
        <v>407</v>
      </c>
      <c r="P10" s="267" t="s">
        <v>1446</v>
      </c>
    </row>
    <row r="12" spans="1:16" ht="54.75" customHeight="1">
      <c r="A12" s="339" t="s">
        <v>1466</v>
      </c>
      <c r="B12" s="339"/>
      <c r="C12" s="339"/>
      <c r="D12" s="268"/>
      <c r="E12" s="268"/>
      <c r="F12" s="285" t="s">
        <v>1467</v>
      </c>
      <c r="G12" s="268"/>
    </row>
    <row r="13" spans="1:16" ht="45" customHeight="1">
      <c r="F13" s="285" t="s">
        <v>1468</v>
      </c>
    </row>
    <row r="14" spans="1:16" ht="51.75" customHeight="1">
      <c r="A14" s="340" t="str">
        <f>"Oznamujeme Vám, že dňa "&amp;TEXT(F6,"dd..mm.yyyy")&amp;" sme poukázali Ministerstvu školstva, vedy, výskumu a športu Slovenskej republiky nevyčerpané finančné prostriedky v sume "&amp;TEXT(F7,"### ### ###,00")&amp;"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40"/>
      <c r="C14" s="340"/>
      <c r="F14" s="285" t="s">
        <v>1469</v>
      </c>
    </row>
    <row r="15" spans="1:16" ht="32.1" customHeight="1">
      <c r="A15" s="266" t="s">
        <v>1448</v>
      </c>
      <c r="B15" s="341"/>
      <c r="C15" s="341"/>
    </row>
    <row r="16" spans="1:16" ht="32.1" customHeight="1">
      <c r="A16" s="266" t="s">
        <v>1470</v>
      </c>
      <c r="B16" s="341"/>
      <c r="C16" s="341"/>
    </row>
    <row r="17" spans="1:16">
      <c r="A17" s="266" t="s">
        <v>1449</v>
      </c>
      <c r="B17" s="274">
        <f>F8</f>
        <v>0</v>
      </c>
      <c r="N17" s="267" t="str">
        <f>O17&amp;" - "&amp;P17</f>
        <v>026 01 - Školský šport a vysokoškolský šport</v>
      </c>
      <c r="O17" s="267" t="s">
        <v>349</v>
      </c>
      <c r="P17" s="267" t="s">
        <v>1453</v>
      </c>
    </row>
    <row r="18" spans="1:16">
      <c r="A18" s="266" t="s">
        <v>1450</v>
      </c>
      <c r="B18" s="274">
        <f>F9</f>
        <v>0</v>
      </c>
      <c r="C18" s="274"/>
      <c r="E18" s="276" t="s">
        <v>1452</v>
      </c>
      <c r="F18" s="277"/>
      <c r="N18" s="267" t="str">
        <f>O18&amp;" - "&amp;P18</f>
        <v>026 02 - Uznané športy</v>
      </c>
      <c r="O18" s="267" t="s">
        <v>351</v>
      </c>
      <c r="P18" s="267" t="s">
        <v>352</v>
      </c>
    </row>
    <row r="19" spans="1:16">
      <c r="B19" s="278" t="s">
        <v>1471</v>
      </c>
      <c r="C19" s="275">
        <v>31</v>
      </c>
      <c r="E19" s="279" t="s">
        <v>1455</v>
      </c>
      <c r="F19" s="280" t="s">
        <v>1456</v>
      </c>
      <c r="N19" s="267" t="str">
        <f>O19&amp;" - "&amp;P19</f>
        <v>026 03 - Národné športové projekty</v>
      </c>
      <c r="O19" s="267" t="s">
        <v>353</v>
      </c>
      <c r="P19" s="267" t="s">
        <v>354</v>
      </c>
    </row>
    <row r="20" spans="1:16">
      <c r="B20" s="278" t="s">
        <v>1454</v>
      </c>
      <c r="C20" s="274" t="str">
        <f>Spolu!C4</f>
        <v>31745661</v>
      </c>
      <c r="E20" s="279" t="s">
        <v>1457</v>
      </c>
      <c r="F20" s="280" t="s">
        <v>1458</v>
      </c>
      <c r="N20" s="267" t="str">
        <f>O20&amp;" - "&amp;P20</f>
        <v>026 04 - Športová infraštruktúra</v>
      </c>
      <c r="O20" s="267" t="s">
        <v>355</v>
      </c>
      <c r="P20" s="267" t="s">
        <v>356</v>
      </c>
    </row>
    <row r="21" spans="1:16">
      <c r="A21" s="266" t="s">
        <v>438</v>
      </c>
      <c r="B21" s="281">
        <f>F10</f>
        <v>0</v>
      </c>
      <c r="E21" s="282" t="s">
        <v>1459</v>
      </c>
      <c r="F21" s="283" t="s">
        <v>1460</v>
      </c>
      <c r="N21" s="267" t="str">
        <f>O21&amp;" - "&amp;P21</f>
        <v>026 05 - Prierezové činnosti v športe</v>
      </c>
      <c r="O21" s="267" t="s">
        <v>357</v>
      </c>
      <c r="P21" s="267" t="s">
        <v>358</v>
      </c>
    </row>
    <row r="22" spans="1:16" ht="144.75" customHeight="1">
      <c r="B22" s="284"/>
      <c r="C22" s="284"/>
    </row>
    <row r="23" spans="1:16" ht="39.75" customHeight="1">
      <c r="B23" s="336" t="s">
        <v>1461</v>
      </c>
      <c r="C23" s="336"/>
      <c r="N23" s="267" t="s">
        <v>1462</v>
      </c>
    </row>
    <row r="24" spans="1:16">
      <c r="N24" s="267" t="s">
        <v>1463</v>
      </c>
    </row>
    <row r="25" spans="1:16">
      <c r="N25" s="267" t="s">
        <v>1464</v>
      </c>
    </row>
  </sheetData>
  <sheetProtection selectLockedCells="1"/>
  <mergeCells count="7">
    <mergeCell ref="B23:C23"/>
    <mergeCell ref="A1:C1"/>
    <mergeCell ref="E3:F4"/>
    <mergeCell ref="A12:C12"/>
    <mergeCell ref="A14:C14"/>
    <mergeCell ref="B15:C15"/>
    <mergeCell ref="B16:C16"/>
  </mergeCells>
  <dataValidations count="3">
    <dataValidation type="list" allowBlank="1" showErrorMessage="1" sqref="B15:C15" xr:uid="{00000000-0002-0000-0A00-000000000000}">
      <formula1>$N$17:$N$21</formula1>
      <formula2>0</formula2>
    </dataValidation>
    <dataValidation type="list" allowBlank="1" showErrorMessage="1" sqref="F9" xr:uid="{00000000-0002-0000-0A00-000001000000}">
      <formula1>$N$23:$N$25</formula1>
      <formula2>0</formula2>
    </dataValidation>
    <dataValidation type="list" allowBlank="1" showErrorMessage="1" sqref="B16:C16" xr:uid="{00000000-0002-0000-0A00-000002000000}">
      <formula1>$N$1:$N$10</formula1>
      <formula2>0</formula2>
    </dataValidation>
  </dataValidations>
  <printOptions horizontalCentered="1"/>
  <pageMargins left="0.25" right="0.25" top="0.75" bottom="0.75" header="0.51180555555555551" footer="0.51180555555555551"/>
  <pageSetup paperSize="9" firstPageNumber="0" fitToHeight="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04"/>
  <sheetViews>
    <sheetView zoomScale="115" zoomScaleNormal="115" workbookViewId="0">
      <pane ySplit="7" topLeftCell="A8" activePane="bottomLeft" state="frozen"/>
      <selection pane="bottomLeft" activeCell="F7" sqref="F7"/>
    </sheetView>
  </sheetViews>
  <sheetFormatPr defaultColWidth="11.44140625" defaultRowHeight="10.199999999999999"/>
  <cols>
    <col min="1" max="1" width="26.6640625" style="34" customWidth="1"/>
    <col min="2" max="2" width="10.88671875" style="35" customWidth="1"/>
    <col min="3" max="3" width="12" style="35" customWidth="1"/>
    <col min="4" max="4" width="9.6640625" style="34" customWidth="1"/>
    <col min="5" max="5" width="33" style="34" customWidth="1"/>
    <col min="6" max="6" width="9.5546875" style="34" customWidth="1"/>
    <col min="7" max="7" width="23.88671875" style="34" customWidth="1"/>
    <col min="8" max="8" width="11.6640625" style="36" customWidth="1"/>
    <col min="9" max="9" width="7.88671875" style="37" customWidth="1"/>
    <col min="10" max="10" width="5.33203125" style="38" customWidth="1"/>
    <col min="11" max="11" width="5" style="39" customWidth="1"/>
    <col min="12" max="12" width="11.44140625" style="39"/>
    <col min="13" max="13" width="41.88671875" style="39" customWidth="1"/>
    <col min="14" max="16384" width="11.44140625" style="39"/>
  </cols>
  <sheetData>
    <row r="1" spans="1:11" s="42" customFormat="1" ht="15.75" customHeight="1">
      <c r="A1" s="315" t="s">
        <v>90</v>
      </c>
      <c r="B1" s="315"/>
      <c r="C1" s="315"/>
      <c r="D1" s="315"/>
      <c r="E1" s="315"/>
      <c r="F1" s="315"/>
      <c r="G1" s="315"/>
      <c r="H1" s="315"/>
      <c r="I1" s="40"/>
      <c r="J1" s="41"/>
    </row>
    <row r="2" spans="1:11" s="42" customFormat="1" ht="15.75" customHeight="1">
      <c r="A2" s="316" t="s">
        <v>91</v>
      </c>
      <c r="B2" s="316"/>
      <c r="C2" s="316"/>
      <c r="D2" s="316"/>
      <c r="E2" s="316"/>
      <c r="F2" s="316"/>
      <c r="G2" s="316"/>
      <c r="H2" s="317" t="s">
        <v>92</v>
      </c>
      <c r="I2" s="317"/>
      <c r="J2" s="43"/>
    </row>
    <row r="3" spans="1:11" s="42" customFormat="1" ht="13.8">
      <c r="A3" s="44"/>
      <c r="B3" s="45"/>
      <c r="C3" s="45"/>
      <c r="D3" s="44"/>
      <c r="E3" s="44"/>
      <c r="F3" s="44"/>
      <c r="G3" s="46"/>
      <c r="H3" s="318">
        <v>43496</v>
      </c>
      <c r="I3" s="318"/>
      <c r="J3" s="43"/>
    </row>
    <row r="4" spans="1:11" s="42" customFormat="1" ht="15.75" customHeight="1">
      <c r="A4" s="47" t="s">
        <v>93</v>
      </c>
      <c r="B4" s="319" t="s">
        <v>94</v>
      </c>
      <c r="C4" s="319"/>
      <c r="D4" s="319"/>
      <c r="E4" s="319"/>
      <c r="F4" s="48"/>
      <c r="G4" s="48"/>
      <c r="I4" s="49"/>
      <c r="J4" s="43"/>
    </row>
    <row r="5" spans="1:11" s="42" customFormat="1" ht="15.75" hidden="1" customHeight="1">
      <c r="A5" s="47"/>
      <c r="B5" s="50"/>
      <c r="C5" s="50"/>
      <c r="D5" s="51"/>
      <c r="E5" s="51"/>
      <c r="F5" s="51"/>
      <c r="G5" s="51"/>
      <c r="H5" s="51"/>
      <c r="I5" s="52"/>
      <c r="J5" s="43"/>
    </row>
    <row r="6" spans="1:11" s="42" customFormat="1" ht="3.75" customHeight="1">
      <c r="A6" s="47"/>
      <c r="B6" s="50"/>
      <c r="C6" s="50"/>
      <c r="D6" s="51"/>
      <c r="I6" s="49"/>
      <c r="J6" s="53"/>
      <c r="K6" s="54"/>
    </row>
    <row r="7" spans="1:11" s="59" customFormat="1" ht="51">
      <c r="A7" s="55" t="s">
        <v>95</v>
      </c>
      <c r="B7" s="56" t="s">
        <v>96</v>
      </c>
      <c r="C7" s="55" t="s">
        <v>97</v>
      </c>
      <c r="D7" s="55" t="s">
        <v>98</v>
      </c>
      <c r="E7" s="55" t="s">
        <v>99</v>
      </c>
      <c r="F7" s="55" t="s">
        <v>100</v>
      </c>
      <c r="G7" s="55" t="s">
        <v>101</v>
      </c>
      <c r="H7" s="57" t="s">
        <v>102</v>
      </c>
      <c r="I7" s="58" t="s">
        <v>103</v>
      </c>
      <c r="J7" s="54"/>
    </row>
    <row r="8" spans="1:11" ht="61.2">
      <c r="A8" s="60" t="s">
        <v>104</v>
      </c>
      <c r="B8" s="61"/>
      <c r="C8" s="62"/>
      <c r="D8" s="63"/>
      <c r="E8" s="64" t="s">
        <v>105</v>
      </c>
      <c r="F8" s="65"/>
      <c r="G8" s="65"/>
      <c r="H8" s="66"/>
      <c r="I8" s="67"/>
      <c r="J8" s="54"/>
    </row>
    <row r="9" spans="1:11" ht="40.799999999999997">
      <c r="A9" s="60" t="s">
        <v>104</v>
      </c>
      <c r="B9" s="68" t="s">
        <v>106</v>
      </c>
      <c r="C9" s="69" t="s">
        <v>107</v>
      </c>
      <c r="D9" s="70">
        <v>42857</v>
      </c>
      <c r="E9" s="71" t="s">
        <v>108</v>
      </c>
      <c r="F9" s="71"/>
      <c r="G9" s="71" t="s">
        <v>109</v>
      </c>
      <c r="H9" s="72">
        <v>400</v>
      </c>
      <c r="I9" s="73">
        <v>3</v>
      </c>
      <c r="J9" s="54"/>
    </row>
    <row r="10" spans="1:11" ht="13.2">
      <c r="A10" s="60" t="s">
        <v>104</v>
      </c>
      <c r="B10" s="68" t="s">
        <v>110</v>
      </c>
      <c r="C10" s="69" t="s">
        <v>111</v>
      </c>
      <c r="D10" s="70">
        <v>42873</v>
      </c>
      <c r="E10" s="71" t="s">
        <v>112</v>
      </c>
      <c r="F10" s="71"/>
      <c r="G10" s="71" t="s">
        <v>113</v>
      </c>
      <c r="H10" s="72"/>
      <c r="I10" s="73">
        <v>3</v>
      </c>
      <c r="J10" s="54"/>
    </row>
    <row r="11" spans="1:11" ht="13.2">
      <c r="A11" s="60" t="s">
        <v>104</v>
      </c>
      <c r="B11" s="68" t="s">
        <v>114</v>
      </c>
      <c r="C11" s="69" t="s">
        <v>115</v>
      </c>
      <c r="D11" s="70">
        <v>42804</v>
      </c>
      <c r="E11" s="71" t="s">
        <v>116</v>
      </c>
      <c r="F11" s="71"/>
      <c r="G11" s="71" t="s">
        <v>117</v>
      </c>
      <c r="H11" s="72">
        <v>100</v>
      </c>
      <c r="I11" s="73">
        <v>3</v>
      </c>
      <c r="J11" s="54"/>
    </row>
    <row r="12" spans="1:11" ht="13.2">
      <c r="A12" s="60" t="s">
        <v>104</v>
      </c>
      <c r="B12" s="68" t="s">
        <v>118</v>
      </c>
      <c r="C12" s="69" t="s">
        <v>119</v>
      </c>
      <c r="D12" s="70">
        <v>42845</v>
      </c>
      <c r="E12" s="71" t="s">
        <v>120</v>
      </c>
      <c r="F12" s="71"/>
      <c r="G12" s="71" t="s">
        <v>121</v>
      </c>
      <c r="H12" s="72">
        <v>50</v>
      </c>
      <c r="I12" s="73">
        <v>3</v>
      </c>
      <c r="J12" s="54"/>
    </row>
    <row r="13" spans="1:11" ht="13.2">
      <c r="A13" s="60" t="s">
        <v>104</v>
      </c>
      <c r="B13" s="68" t="s">
        <v>122</v>
      </c>
      <c r="C13" s="69" t="s">
        <v>123</v>
      </c>
      <c r="D13" s="70">
        <v>42863</v>
      </c>
      <c r="E13" s="71" t="s">
        <v>124</v>
      </c>
      <c r="F13" s="71"/>
      <c r="G13" s="71" t="s">
        <v>125</v>
      </c>
      <c r="H13" s="72">
        <v>200</v>
      </c>
      <c r="I13" s="73">
        <v>3</v>
      </c>
      <c r="J13" s="54"/>
    </row>
    <row r="14" spans="1:11" ht="13.2">
      <c r="A14" s="60" t="s">
        <v>104</v>
      </c>
      <c r="B14" s="68" t="s">
        <v>126</v>
      </c>
      <c r="C14" s="69" t="s">
        <v>127</v>
      </c>
      <c r="D14" s="70">
        <v>42867</v>
      </c>
      <c r="E14" s="71" t="s">
        <v>128</v>
      </c>
      <c r="F14" s="71"/>
      <c r="G14" s="71" t="s">
        <v>129</v>
      </c>
      <c r="H14" s="72"/>
      <c r="I14" s="73">
        <v>3</v>
      </c>
      <c r="J14" s="54"/>
    </row>
    <row r="15" spans="1:11" ht="13.2">
      <c r="A15" s="60" t="s">
        <v>104</v>
      </c>
      <c r="B15" s="68" t="s">
        <v>130</v>
      </c>
      <c r="C15" s="69" t="s">
        <v>131</v>
      </c>
      <c r="D15" s="70">
        <v>42825</v>
      </c>
      <c r="E15" s="71" t="s">
        <v>132</v>
      </c>
      <c r="F15" s="71"/>
      <c r="G15" s="71" t="s">
        <v>133</v>
      </c>
      <c r="H15" s="72">
        <v>505</v>
      </c>
      <c r="I15" s="73">
        <v>3</v>
      </c>
      <c r="J15" s="54"/>
    </row>
    <row r="16" spans="1:11" ht="122.4">
      <c r="A16" s="60" t="s">
        <v>104</v>
      </c>
      <c r="B16" s="74"/>
      <c r="C16" s="75"/>
      <c r="D16" s="76"/>
      <c r="E16" s="77" t="s">
        <v>134</v>
      </c>
      <c r="F16" s="78"/>
      <c r="G16" s="78"/>
      <c r="H16" s="79"/>
      <c r="I16" s="80"/>
      <c r="J16" s="54"/>
    </row>
    <row r="17" spans="1:18" ht="13.2">
      <c r="A17" s="60" t="s">
        <v>104</v>
      </c>
      <c r="B17" s="69" t="s">
        <v>135</v>
      </c>
      <c r="C17" s="69" t="s">
        <v>136</v>
      </c>
      <c r="D17" s="81">
        <v>42862</v>
      </c>
      <c r="E17" s="71" t="s">
        <v>137</v>
      </c>
      <c r="F17" s="71"/>
      <c r="G17" s="71" t="s">
        <v>138</v>
      </c>
      <c r="H17" s="82"/>
      <c r="I17" s="83">
        <v>2</v>
      </c>
      <c r="J17" s="54"/>
    </row>
    <row r="18" spans="1:18" ht="20.399999999999999">
      <c r="A18" s="60" t="s">
        <v>104</v>
      </c>
      <c r="B18" s="69" t="s">
        <v>139</v>
      </c>
      <c r="C18" s="69" t="s">
        <v>140</v>
      </c>
      <c r="D18" s="81">
        <v>43013</v>
      </c>
      <c r="E18" s="71" t="s">
        <v>141</v>
      </c>
      <c r="F18" s="71"/>
      <c r="G18" s="71" t="s">
        <v>142</v>
      </c>
      <c r="H18" s="82"/>
      <c r="I18" s="83">
        <v>2</v>
      </c>
      <c r="J18" s="54"/>
    </row>
    <row r="19" spans="1:18" ht="13.2">
      <c r="A19" s="60" t="s">
        <v>104</v>
      </c>
      <c r="B19" s="69" t="s">
        <v>143</v>
      </c>
      <c r="C19" s="69" t="s">
        <v>144</v>
      </c>
      <c r="D19" s="81">
        <v>42993</v>
      </c>
      <c r="E19" s="71" t="s">
        <v>145</v>
      </c>
      <c r="F19" s="71"/>
      <c r="G19" s="71" t="s">
        <v>146</v>
      </c>
      <c r="H19" s="82">
        <v>1000</v>
      </c>
      <c r="I19" s="83">
        <v>2</v>
      </c>
      <c r="J19" s="54"/>
    </row>
    <row r="20" spans="1:18" ht="13.2">
      <c r="A20" s="60" t="s">
        <v>104</v>
      </c>
      <c r="B20" s="69" t="s">
        <v>147</v>
      </c>
      <c r="C20" s="69" t="s">
        <v>148</v>
      </c>
      <c r="D20" s="81">
        <v>42993</v>
      </c>
      <c r="E20" s="71" t="s">
        <v>149</v>
      </c>
      <c r="F20" s="71"/>
      <c r="G20" s="71" t="s">
        <v>150</v>
      </c>
      <c r="H20" s="82">
        <v>300</v>
      </c>
      <c r="I20" s="83">
        <v>2</v>
      </c>
      <c r="J20" s="54"/>
    </row>
    <row r="21" spans="1:18" ht="13.2">
      <c r="A21" s="60" t="s">
        <v>104</v>
      </c>
      <c r="B21" s="69" t="s">
        <v>151</v>
      </c>
      <c r="C21" s="69" t="s">
        <v>152</v>
      </c>
      <c r="D21" s="81">
        <v>42936</v>
      </c>
      <c r="E21" s="71" t="s">
        <v>153</v>
      </c>
      <c r="F21" s="71"/>
      <c r="G21" s="71" t="s">
        <v>154</v>
      </c>
      <c r="H21" s="82">
        <v>600</v>
      </c>
      <c r="I21" s="83">
        <v>2</v>
      </c>
      <c r="J21" s="54"/>
    </row>
    <row r="22" spans="1:18" ht="20.399999999999999">
      <c r="A22" s="60" t="s">
        <v>104</v>
      </c>
      <c r="B22" s="69" t="s">
        <v>155</v>
      </c>
      <c r="C22" s="69" t="s">
        <v>156</v>
      </c>
      <c r="D22" s="81">
        <v>42983</v>
      </c>
      <c r="E22" s="71" t="s">
        <v>157</v>
      </c>
      <c r="F22" s="71"/>
      <c r="G22" s="71" t="s">
        <v>158</v>
      </c>
      <c r="H22" s="82">
        <v>25.9</v>
      </c>
      <c r="I22" s="83">
        <v>2</v>
      </c>
      <c r="J22" s="54"/>
    </row>
    <row r="23" spans="1:18" ht="13.2">
      <c r="A23" s="60" t="s">
        <v>104</v>
      </c>
      <c r="B23" s="69" t="s">
        <v>159</v>
      </c>
      <c r="C23" s="69" t="s">
        <v>160</v>
      </c>
      <c r="D23" s="81">
        <v>42880</v>
      </c>
      <c r="E23" s="71" t="s">
        <v>161</v>
      </c>
      <c r="F23" s="71"/>
      <c r="G23" s="71" t="s">
        <v>162</v>
      </c>
      <c r="H23" s="82"/>
      <c r="I23" s="83">
        <v>2</v>
      </c>
      <c r="J23" s="54"/>
    </row>
    <row r="24" spans="1:18" ht="13.2">
      <c r="A24" s="60" t="s">
        <v>104</v>
      </c>
      <c r="B24" s="75"/>
      <c r="C24" s="75"/>
      <c r="D24" s="84"/>
      <c r="E24" s="78" t="s">
        <v>163</v>
      </c>
      <c r="F24" s="78"/>
      <c r="G24" s="78"/>
      <c r="H24" s="85"/>
      <c r="I24" s="86"/>
      <c r="J24" s="54"/>
      <c r="M24" s="87"/>
      <c r="N24" s="87"/>
      <c r="O24" s="87"/>
      <c r="P24" s="87"/>
      <c r="Q24" s="87"/>
      <c r="R24" s="87"/>
    </row>
    <row r="25" spans="1:18" ht="30.6">
      <c r="A25" s="60" t="s">
        <v>104</v>
      </c>
      <c r="B25" s="69" t="s">
        <v>164</v>
      </c>
      <c r="C25" s="69" t="s">
        <v>164</v>
      </c>
      <c r="D25" s="81">
        <v>43100</v>
      </c>
      <c r="E25" s="71" t="s">
        <v>165</v>
      </c>
      <c r="F25" s="71"/>
      <c r="G25" s="71" t="s">
        <v>166</v>
      </c>
      <c r="H25" s="82"/>
      <c r="I25" s="83">
        <v>4</v>
      </c>
      <c r="J25" s="54"/>
      <c r="M25" s="87"/>
      <c r="N25" s="87"/>
      <c r="O25" s="87"/>
      <c r="P25" s="87"/>
      <c r="Q25" s="87"/>
      <c r="R25" s="87"/>
    </row>
    <row r="26" spans="1:18" ht="13.2">
      <c r="A26" s="60" t="s">
        <v>104</v>
      </c>
      <c r="B26" s="69" t="s">
        <v>167</v>
      </c>
      <c r="C26" s="69" t="s">
        <v>168</v>
      </c>
      <c r="D26" s="81">
        <v>42752</v>
      </c>
      <c r="E26" s="71" t="s">
        <v>169</v>
      </c>
      <c r="F26" s="71"/>
      <c r="G26" s="71" t="s">
        <v>170</v>
      </c>
      <c r="H26" s="82">
        <v>124</v>
      </c>
      <c r="I26" s="83">
        <v>2</v>
      </c>
      <c r="J26" s="54"/>
      <c r="M26" s="87"/>
      <c r="N26" s="87"/>
      <c r="O26" s="87"/>
      <c r="P26" s="87"/>
      <c r="Q26" s="87"/>
      <c r="R26" s="87"/>
    </row>
    <row r="27" spans="1:18" ht="13.2">
      <c r="A27" s="60" t="s">
        <v>104</v>
      </c>
      <c r="B27" s="69" t="s">
        <v>171</v>
      </c>
      <c r="C27" s="69">
        <v>1213275</v>
      </c>
      <c r="D27" s="81">
        <v>42856</v>
      </c>
      <c r="E27" s="71" t="s">
        <v>172</v>
      </c>
      <c r="F27" s="71"/>
      <c r="G27" s="71" t="s">
        <v>173</v>
      </c>
      <c r="H27" s="82">
        <v>19.100000000000001</v>
      </c>
      <c r="I27" s="83">
        <v>2</v>
      </c>
      <c r="J27" s="54"/>
      <c r="O27" s="87"/>
      <c r="P27" s="87"/>
      <c r="Q27" s="87"/>
      <c r="R27" s="87"/>
    </row>
    <row r="28" spans="1:18" ht="13.2">
      <c r="A28" s="60" t="s">
        <v>104</v>
      </c>
      <c r="B28" s="69" t="s">
        <v>174</v>
      </c>
      <c r="C28" s="69">
        <v>2007006035</v>
      </c>
      <c r="D28" s="81">
        <v>42737</v>
      </c>
      <c r="E28" s="71" t="s">
        <v>175</v>
      </c>
      <c r="F28" s="71"/>
      <c r="G28" s="71" t="s">
        <v>176</v>
      </c>
      <c r="H28" s="82">
        <v>277.74</v>
      </c>
      <c r="I28" s="83">
        <v>4</v>
      </c>
      <c r="J28" s="54"/>
      <c r="O28" s="87"/>
      <c r="P28" s="87"/>
      <c r="Q28" s="87"/>
      <c r="R28" s="87"/>
    </row>
    <row r="29" spans="1:18" ht="13.2">
      <c r="A29" s="60" t="s">
        <v>104</v>
      </c>
      <c r="B29" s="88">
        <v>43070</v>
      </c>
      <c r="C29" s="69" t="s">
        <v>168</v>
      </c>
      <c r="D29" s="81">
        <v>42750</v>
      </c>
      <c r="E29" s="71" t="s">
        <v>177</v>
      </c>
      <c r="F29" s="71"/>
      <c r="G29" s="71" t="s">
        <v>178</v>
      </c>
      <c r="H29" s="82">
        <v>50</v>
      </c>
      <c r="I29" s="83">
        <v>4</v>
      </c>
      <c r="J29" s="54"/>
      <c r="O29" s="87"/>
      <c r="P29" s="87"/>
      <c r="Q29" s="87"/>
      <c r="R29" s="87"/>
    </row>
    <row r="30" spans="1:18" ht="13.2">
      <c r="A30" s="60" t="s">
        <v>104</v>
      </c>
      <c r="B30" s="69" t="s">
        <v>179</v>
      </c>
      <c r="C30" s="69" t="s">
        <v>180</v>
      </c>
      <c r="D30" s="81">
        <v>42942</v>
      </c>
      <c r="E30" s="71" t="s">
        <v>181</v>
      </c>
      <c r="F30" s="71"/>
      <c r="G30" s="71" t="s">
        <v>182</v>
      </c>
      <c r="H30" s="82">
        <v>9</v>
      </c>
      <c r="I30" s="83">
        <v>4</v>
      </c>
      <c r="J30" s="54"/>
      <c r="O30" s="87"/>
      <c r="P30" s="87"/>
      <c r="Q30" s="87"/>
      <c r="R30" s="87"/>
    </row>
    <row r="31" spans="1:18" ht="20.399999999999999">
      <c r="A31" s="60" t="s">
        <v>104</v>
      </c>
      <c r="B31" s="89">
        <v>42856</v>
      </c>
      <c r="C31" s="69" t="s">
        <v>183</v>
      </c>
      <c r="D31" s="81">
        <v>42747</v>
      </c>
      <c r="E31" s="71" t="s">
        <v>184</v>
      </c>
      <c r="F31" s="71"/>
      <c r="G31" s="71" t="s">
        <v>185</v>
      </c>
      <c r="H31" s="82">
        <v>10</v>
      </c>
      <c r="I31" s="83">
        <v>4</v>
      </c>
      <c r="J31" s="54"/>
      <c r="O31" s="87"/>
      <c r="P31" s="87"/>
      <c r="Q31" s="87"/>
      <c r="R31" s="87"/>
    </row>
    <row r="32" spans="1:18" ht="13.2">
      <c r="A32" s="60" t="s">
        <v>104</v>
      </c>
      <c r="B32" s="69" t="s">
        <v>186</v>
      </c>
      <c r="C32" s="69" t="s">
        <v>187</v>
      </c>
      <c r="D32" s="81">
        <v>42987</v>
      </c>
      <c r="E32" s="71" t="s">
        <v>188</v>
      </c>
      <c r="F32" s="71"/>
      <c r="G32" s="71" t="s">
        <v>189</v>
      </c>
      <c r="H32" s="82">
        <v>500</v>
      </c>
      <c r="I32" s="83">
        <v>1</v>
      </c>
      <c r="J32" s="54"/>
      <c r="O32" s="87"/>
      <c r="P32" s="87"/>
      <c r="Q32" s="87"/>
      <c r="R32" s="87"/>
    </row>
    <row r="33" spans="1:18" ht="13.2">
      <c r="A33" s="60" t="s">
        <v>104</v>
      </c>
      <c r="B33" s="69" t="s">
        <v>190</v>
      </c>
      <c r="C33" s="69" t="s">
        <v>191</v>
      </c>
      <c r="D33" s="81">
        <v>42835</v>
      </c>
      <c r="E33" s="71" t="s">
        <v>192</v>
      </c>
      <c r="F33" s="71"/>
      <c r="G33" s="71" t="s">
        <v>193</v>
      </c>
      <c r="H33" s="82">
        <v>71.2</v>
      </c>
      <c r="I33" s="83">
        <v>3</v>
      </c>
      <c r="J33" s="54"/>
      <c r="O33" s="87"/>
      <c r="P33" s="87"/>
      <c r="Q33" s="87"/>
      <c r="R33" s="87"/>
    </row>
    <row r="34" spans="1:18" ht="51">
      <c r="A34" s="60" t="s">
        <v>104</v>
      </c>
      <c r="B34" s="69" t="s">
        <v>194</v>
      </c>
      <c r="C34" s="69" t="s">
        <v>195</v>
      </c>
      <c r="D34" s="81">
        <v>42974</v>
      </c>
      <c r="E34" s="71" t="s">
        <v>196</v>
      </c>
      <c r="F34" s="71"/>
      <c r="G34" s="71" t="s">
        <v>197</v>
      </c>
      <c r="H34" s="82">
        <v>250</v>
      </c>
      <c r="I34" s="83">
        <v>1</v>
      </c>
      <c r="J34" s="54"/>
    </row>
    <row r="35" spans="1:18" ht="13.2">
      <c r="A35" s="60" t="s">
        <v>104</v>
      </c>
      <c r="B35" s="69" t="s">
        <v>198</v>
      </c>
      <c r="C35" s="69" t="s">
        <v>199</v>
      </c>
      <c r="D35" s="81">
        <v>42962</v>
      </c>
      <c r="E35" s="71" t="s">
        <v>200</v>
      </c>
      <c r="F35" s="71"/>
      <c r="G35" s="71" t="s">
        <v>201</v>
      </c>
      <c r="H35" s="82">
        <v>320</v>
      </c>
      <c r="I35" s="83">
        <v>1</v>
      </c>
      <c r="J35" s="54"/>
    </row>
    <row r="36" spans="1:18" ht="13.2">
      <c r="A36" s="60" t="s">
        <v>104</v>
      </c>
      <c r="B36" s="69" t="s">
        <v>202</v>
      </c>
      <c r="C36" s="69" t="s">
        <v>203</v>
      </c>
      <c r="D36" s="81">
        <v>42886</v>
      </c>
      <c r="E36" s="71" t="s">
        <v>204</v>
      </c>
      <c r="F36" s="71"/>
      <c r="G36" s="71" t="s">
        <v>205</v>
      </c>
      <c r="H36" s="82">
        <v>40</v>
      </c>
      <c r="I36" s="83">
        <v>4</v>
      </c>
      <c r="J36" s="54"/>
    </row>
    <row r="37" spans="1:18" ht="13.2">
      <c r="A37" s="60" t="s">
        <v>104</v>
      </c>
      <c r="B37" s="89">
        <v>42736</v>
      </c>
      <c r="C37" s="69" t="s">
        <v>206</v>
      </c>
      <c r="D37" s="81">
        <v>42737</v>
      </c>
      <c r="E37" s="71" t="s">
        <v>207</v>
      </c>
      <c r="F37" s="71"/>
      <c r="G37" s="71" t="s">
        <v>208</v>
      </c>
      <c r="H37" s="82">
        <v>25</v>
      </c>
      <c r="I37" s="83">
        <v>4</v>
      </c>
      <c r="J37" s="54"/>
    </row>
    <row r="38" spans="1:18" ht="13.2">
      <c r="A38" s="60" t="s">
        <v>104</v>
      </c>
      <c r="B38" s="89">
        <v>42795</v>
      </c>
      <c r="C38" s="69" t="s">
        <v>209</v>
      </c>
      <c r="D38" s="81">
        <v>42768</v>
      </c>
      <c r="E38" s="71" t="s">
        <v>210</v>
      </c>
      <c r="F38" s="71"/>
      <c r="G38" s="71" t="s">
        <v>211</v>
      </c>
      <c r="H38" s="82">
        <v>150</v>
      </c>
      <c r="I38" s="83">
        <v>4</v>
      </c>
      <c r="J38" s="54"/>
    </row>
    <row r="39" spans="1:18" ht="13.2">
      <c r="A39" s="60" t="s">
        <v>104</v>
      </c>
      <c r="B39" s="89">
        <v>42826</v>
      </c>
      <c r="C39" s="69" t="s">
        <v>212</v>
      </c>
      <c r="D39" s="81">
        <v>42741</v>
      </c>
      <c r="E39" s="71" t="s">
        <v>213</v>
      </c>
      <c r="F39" s="71"/>
      <c r="G39" s="71" t="s">
        <v>214</v>
      </c>
      <c r="H39" s="82">
        <v>100</v>
      </c>
      <c r="I39" s="83">
        <v>4</v>
      </c>
      <c r="J39" s="54"/>
    </row>
    <row r="40" spans="1:18">
      <c r="A40" s="60" t="s">
        <v>104</v>
      </c>
      <c r="B40" s="69" t="s">
        <v>215</v>
      </c>
      <c r="C40" s="69" t="s">
        <v>216</v>
      </c>
      <c r="D40" s="81">
        <v>42829</v>
      </c>
      <c r="E40" s="71" t="s">
        <v>217</v>
      </c>
      <c r="F40" s="71"/>
      <c r="G40" s="71" t="s">
        <v>218</v>
      </c>
      <c r="H40" s="82">
        <v>74.099999999999994</v>
      </c>
      <c r="I40" s="83">
        <v>4</v>
      </c>
    </row>
    <row r="41" spans="1:18">
      <c r="A41" s="60" t="s">
        <v>104</v>
      </c>
      <c r="B41" s="69" t="s">
        <v>219</v>
      </c>
      <c r="C41" s="69" t="s">
        <v>220</v>
      </c>
      <c r="D41" s="81">
        <v>42962</v>
      </c>
      <c r="E41" s="71" t="s">
        <v>221</v>
      </c>
      <c r="F41" s="71"/>
      <c r="G41" s="71" t="s">
        <v>222</v>
      </c>
      <c r="H41" s="82">
        <v>120</v>
      </c>
      <c r="I41" s="83">
        <v>2</v>
      </c>
    </row>
    <row r="42" spans="1:18" ht="40.799999999999997">
      <c r="A42" s="60" t="s">
        <v>104</v>
      </c>
      <c r="B42" s="69" t="s">
        <v>223</v>
      </c>
      <c r="C42" s="69" t="s">
        <v>223</v>
      </c>
      <c r="D42" s="81">
        <v>42839</v>
      </c>
      <c r="E42" s="71" t="s">
        <v>224</v>
      </c>
      <c r="F42" s="71"/>
      <c r="G42" s="71" t="s">
        <v>225</v>
      </c>
      <c r="H42" s="82">
        <v>80</v>
      </c>
      <c r="I42" s="83">
        <v>3</v>
      </c>
    </row>
    <row r="43" spans="1:18">
      <c r="A43" s="60" t="s">
        <v>104</v>
      </c>
      <c r="B43" s="69" t="s">
        <v>226</v>
      </c>
      <c r="C43" s="69" t="s">
        <v>227</v>
      </c>
      <c r="D43" s="81">
        <v>43050</v>
      </c>
      <c r="E43" s="71" t="s">
        <v>228</v>
      </c>
      <c r="F43" s="71"/>
      <c r="G43" s="71" t="s">
        <v>229</v>
      </c>
      <c r="H43" s="82">
        <v>600</v>
      </c>
      <c r="I43" s="83">
        <v>1</v>
      </c>
    </row>
    <row r="44" spans="1:18" s="38" customFormat="1" ht="20.399999999999999">
      <c r="A44" s="60" t="s">
        <v>104</v>
      </c>
      <c r="B44" s="69" t="s">
        <v>183</v>
      </c>
      <c r="C44" s="69" t="s">
        <v>230</v>
      </c>
      <c r="D44" s="81">
        <v>42874</v>
      </c>
      <c r="E44" s="71" t="s">
        <v>231</v>
      </c>
      <c r="F44" s="71"/>
      <c r="G44" s="71" t="s">
        <v>232</v>
      </c>
      <c r="H44" s="82">
        <v>10</v>
      </c>
      <c r="I44" s="83">
        <v>3</v>
      </c>
      <c r="K44" s="39"/>
      <c r="L44" s="39"/>
      <c r="M44" s="39"/>
      <c r="N44" s="39"/>
      <c r="O44" s="39"/>
      <c r="P44" s="39"/>
      <c r="Q44" s="39"/>
      <c r="R44" s="39"/>
    </row>
    <row r="45" spans="1:18" s="38" customFormat="1">
      <c r="A45" s="60" t="s">
        <v>104</v>
      </c>
      <c r="B45" s="69" t="s">
        <v>233</v>
      </c>
      <c r="C45" s="69" t="s">
        <v>234</v>
      </c>
      <c r="D45" s="81">
        <v>42920</v>
      </c>
      <c r="E45" s="71" t="s">
        <v>235</v>
      </c>
      <c r="F45" s="71"/>
      <c r="G45" s="71" t="s">
        <v>236</v>
      </c>
      <c r="H45" s="82">
        <v>19</v>
      </c>
      <c r="I45" s="83">
        <v>2</v>
      </c>
      <c r="K45" s="39"/>
      <c r="L45" s="39"/>
      <c r="M45" s="39"/>
      <c r="N45" s="39"/>
      <c r="O45" s="39"/>
      <c r="P45" s="39"/>
      <c r="Q45" s="39"/>
      <c r="R45" s="39"/>
    </row>
    <row r="46" spans="1:18" s="38" customFormat="1">
      <c r="A46" s="60" t="s">
        <v>104</v>
      </c>
      <c r="B46" s="69" t="s">
        <v>237</v>
      </c>
      <c r="C46" s="69" t="s">
        <v>238</v>
      </c>
      <c r="D46" s="81">
        <v>42747</v>
      </c>
      <c r="E46" s="71" t="s">
        <v>239</v>
      </c>
      <c r="F46" s="71"/>
      <c r="G46" s="71" t="s">
        <v>240</v>
      </c>
      <c r="H46" s="82">
        <v>230</v>
      </c>
      <c r="I46" s="83">
        <v>2</v>
      </c>
      <c r="K46" s="39"/>
      <c r="L46" s="39"/>
      <c r="M46" s="39"/>
      <c r="N46" s="39"/>
      <c r="O46" s="39"/>
      <c r="P46" s="39"/>
      <c r="Q46" s="39"/>
      <c r="R46" s="39"/>
    </row>
    <row r="47" spans="1:18" s="38" customFormat="1">
      <c r="A47" s="60" t="s">
        <v>104</v>
      </c>
      <c r="B47" s="69" t="s">
        <v>241</v>
      </c>
      <c r="C47" s="69" t="s">
        <v>242</v>
      </c>
      <c r="D47" s="81">
        <v>42796</v>
      </c>
      <c r="E47" s="71" t="s">
        <v>243</v>
      </c>
      <c r="F47" s="71"/>
      <c r="G47" s="71" t="s">
        <v>244</v>
      </c>
      <c r="H47" s="82">
        <v>175</v>
      </c>
      <c r="I47" s="83">
        <v>2</v>
      </c>
      <c r="K47" s="39"/>
      <c r="L47" s="39"/>
      <c r="M47" s="39"/>
      <c r="N47" s="39"/>
      <c r="O47" s="39"/>
      <c r="P47" s="39"/>
      <c r="Q47" s="39"/>
      <c r="R47" s="39"/>
    </row>
    <row r="48" spans="1:18" s="38" customFormat="1">
      <c r="A48" s="60" t="s">
        <v>104</v>
      </c>
      <c r="B48" s="69" t="s">
        <v>245</v>
      </c>
      <c r="C48" s="69">
        <v>369963</v>
      </c>
      <c r="D48" s="81">
        <v>42797</v>
      </c>
      <c r="E48" s="71" t="s">
        <v>246</v>
      </c>
      <c r="F48" s="71"/>
      <c r="G48" s="71" t="s">
        <v>247</v>
      </c>
      <c r="H48" s="82"/>
      <c r="I48" s="83">
        <v>1</v>
      </c>
      <c r="K48" s="39"/>
      <c r="L48" s="39"/>
      <c r="M48" s="39"/>
      <c r="N48" s="39"/>
      <c r="O48" s="39"/>
      <c r="P48" s="39"/>
      <c r="Q48" s="39"/>
      <c r="R48" s="39"/>
    </row>
    <row r="49" spans="1:18" s="38" customFormat="1" ht="81.599999999999994">
      <c r="A49" s="60" t="s">
        <v>248</v>
      </c>
      <c r="B49" s="69"/>
      <c r="C49" s="69"/>
      <c r="D49" s="81"/>
      <c r="E49" s="71" t="s">
        <v>249</v>
      </c>
      <c r="F49" s="71"/>
      <c r="G49" s="71"/>
      <c r="H49" s="82"/>
      <c r="I49" s="83"/>
      <c r="K49" s="39"/>
      <c r="L49" s="39"/>
      <c r="M49" s="39"/>
      <c r="N49" s="39"/>
      <c r="O49" s="39"/>
      <c r="P49" s="39"/>
      <c r="Q49" s="39"/>
      <c r="R49" s="39"/>
    </row>
    <row r="50" spans="1:18" s="38" customFormat="1">
      <c r="A50" s="60" t="s">
        <v>248</v>
      </c>
      <c r="B50" s="69" t="s">
        <v>250</v>
      </c>
      <c r="C50" s="69">
        <v>20170136</v>
      </c>
      <c r="D50" s="81">
        <v>43099</v>
      </c>
      <c r="E50" s="71" t="s">
        <v>251</v>
      </c>
      <c r="F50" s="71"/>
      <c r="G50" s="71" t="s">
        <v>252</v>
      </c>
      <c r="H50" s="82">
        <v>360</v>
      </c>
      <c r="I50" s="83">
        <v>1</v>
      </c>
      <c r="K50" s="39"/>
      <c r="L50" s="39"/>
      <c r="M50" s="39"/>
      <c r="N50" s="39"/>
      <c r="O50" s="39"/>
      <c r="P50" s="39"/>
      <c r="Q50" s="39"/>
      <c r="R50" s="39"/>
    </row>
    <row r="51" spans="1:18" s="38" customFormat="1">
      <c r="A51" s="60" t="s">
        <v>248</v>
      </c>
      <c r="B51" s="69" t="s">
        <v>253</v>
      </c>
      <c r="C51" s="69" t="s">
        <v>187</v>
      </c>
      <c r="D51" s="81">
        <v>43090</v>
      </c>
      <c r="E51" s="71" t="s">
        <v>254</v>
      </c>
      <c r="F51" s="71"/>
      <c r="G51" s="71" t="s">
        <v>189</v>
      </c>
      <c r="H51" s="82">
        <v>500</v>
      </c>
      <c r="I51" s="83">
        <v>1</v>
      </c>
      <c r="K51" s="39"/>
      <c r="L51" s="39"/>
      <c r="M51" s="39"/>
      <c r="N51" s="39"/>
      <c r="O51" s="39"/>
      <c r="P51" s="39"/>
      <c r="Q51" s="39"/>
      <c r="R51" s="39"/>
    </row>
    <row r="52" spans="1:18" s="38" customFormat="1">
      <c r="A52" s="60" t="s">
        <v>248</v>
      </c>
      <c r="B52" s="89">
        <v>42948</v>
      </c>
      <c r="C52" s="69" t="s">
        <v>255</v>
      </c>
      <c r="D52" s="81">
        <v>43097</v>
      </c>
      <c r="E52" s="71" t="s">
        <v>256</v>
      </c>
      <c r="F52" s="71"/>
      <c r="G52" s="71" t="s">
        <v>257</v>
      </c>
      <c r="H52" s="82">
        <v>20</v>
      </c>
      <c r="I52" s="83">
        <v>1</v>
      </c>
      <c r="K52" s="39"/>
      <c r="L52" s="39"/>
      <c r="M52" s="39"/>
      <c r="N52" s="39"/>
      <c r="O52" s="39"/>
      <c r="P52" s="39"/>
      <c r="Q52" s="39"/>
      <c r="R52" s="39"/>
    </row>
    <row r="53" spans="1:18" s="38" customFormat="1">
      <c r="A53" s="60" t="s">
        <v>248</v>
      </c>
      <c r="B53" s="69" t="s">
        <v>258</v>
      </c>
      <c r="C53" s="69" t="s">
        <v>259</v>
      </c>
      <c r="D53" s="81">
        <v>43098</v>
      </c>
      <c r="E53" s="71" t="s">
        <v>260</v>
      </c>
      <c r="F53" s="71"/>
      <c r="G53" s="71" t="s">
        <v>261</v>
      </c>
      <c r="H53" s="82">
        <v>25</v>
      </c>
      <c r="I53" s="83">
        <v>1</v>
      </c>
      <c r="K53" s="39"/>
      <c r="L53" s="39"/>
      <c r="M53" s="39"/>
      <c r="N53" s="39"/>
      <c r="O53" s="39"/>
      <c r="P53" s="39"/>
      <c r="Q53" s="39"/>
      <c r="R53" s="39"/>
    </row>
    <row r="54" spans="1:18" s="38" customFormat="1" ht="20.399999999999999">
      <c r="A54" s="60" t="s">
        <v>262</v>
      </c>
      <c r="B54" s="89">
        <v>42979</v>
      </c>
      <c r="C54" s="69" t="s">
        <v>263</v>
      </c>
      <c r="D54" s="81">
        <v>42747</v>
      </c>
      <c r="E54" s="71" t="s">
        <v>264</v>
      </c>
      <c r="F54" s="71"/>
      <c r="G54" s="71" t="s">
        <v>265</v>
      </c>
      <c r="H54" s="82">
        <v>20000</v>
      </c>
      <c r="I54" s="83">
        <v>2</v>
      </c>
      <c r="K54" s="39"/>
      <c r="L54" s="39"/>
      <c r="M54" s="39"/>
      <c r="N54" s="39"/>
      <c r="O54" s="39"/>
      <c r="P54" s="39"/>
      <c r="Q54" s="39"/>
      <c r="R54" s="39"/>
    </row>
    <row r="55" spans="1:18" s="38" customFormat="1" ht="40.799999999999997">
      <c r="A55" s="60" t="s">
        <v>266</v>
      </c>
      <c r="B55" s="69" t="s">
        <v>267</v>
      </c>
      <c r="C55" s="69" t="s">
        <v>268</v>
      </c>
      <c r="D55" s="81">
        <v>42825</v>
      </c>
      <c r="E55" s="71" t="s">
        <v>269</v>
      </c>
      <c r="F55" s="71"/>
      <c r="G55" s="71" t="s">
        <v>270</v>
      </c>
      <c r="H55" s="82">
        <v>30000</v>
      </c>
      <c r="I55" s="83">
        <v>3</v>
      </c>
      <c r="K55" s="39"/>
      <c r="L55" s="39"/>
      <c r="M55" s="39"/>
      <c r="N55" s="39"/>
      <c r="O55" s="39"/>
      <c r="P55" s="39"/>
      <c r="Q55" s="39"/>
      <c r="R55" s="39"/>
    </row>
    <row r="56" spans="1:18" s="38" customFormat="1" ht="112.2">
      <c r="A56" s="60" t="s">
        <v>271</v>
      </c>
      <c r="B56" s="69"/>
      <c r="C56" s="69"/>
      <c r="D56" s="81"/>
      <c r="E56" s="71" t="s">
        <v>272</v>
      </c>
      <c r="F56" s="71"/>
      <c r="G56" s="71" t="s">
        <v>73</v>
      </c>
      <c r="H56" s="82"/>
      <c r="I56" s="83"/>
      <c r="K56" s="39"/>
      <c r="L56" s="39"/>
      <c r="M56" s="39"/>
      <c r="N56" s="39"/>
      <c r="O56" s="39"/>
      <c r="P56" s="39"/>
      <c r="Q56" s="39"/>
      <c r="R56" s="39"/>
    </row>
    <row r="57" spans="1:18" s="38" customFormat="1">
      <c r="A57" s="60" t="s">
        <v>104</v>
      </c>
      <c r="B57" s="69" t="s">
        <v>273</v>
      </c>
      <c r="C57" s="69" t="s">
        <v>274</v>
      </c>
      <c r="D57" s="81">
        <v>42989</v>
      </c>
      <c r="E57" s="71" t="s">
        <v>275</v>
      </c>
      <c r="F57" s="71"/>
      <c r="G57" s="71" t="s">
        <v>276</v>
      </c>
      <c r="H57" s="82">
        <v>123</v>
      </c>
      <c r="I57" s="83">
        <v>2</v>
      </c>
      <c r="K57" s="39"/>
      <c r="L57" s="39"/>
      <c r="M57" s="39"/>
      <c r="N57" s="39"/>
      <c r="O57" s="39"/>
      <c r="P57" s="39"/>
      <c r="Q57" s="39"/>
      <c r="R57" s="39"/>
    </row>
    <row r="58" spans="1:18" s="38" customFormat="1" ht="20.399999999999999">
      <c r="A58" s="60" t="s">
        <v>104</v>
      </c>
      <c r="B58" s="69" t="s">
        <v>277</v>
      </c>
      <c r="C58" s="69" t="s">
        <v>278</v>
      </c>
      <c r="D58" s="81">
        <v>42949</v>
      </c>
      <c r="E58" s="71" t="s">
        <v>279</v>
      </c>
      <c r="F58" s="71"/>
      <c r="G58" s="71" t="s">
        <v>280</v>
      </c>
      <c r="H58" s="82">
        <v>1600</v>
      </c>
      <c r="I58" s="83">
        <v>2</v>
      </c>
      <c r="K58" s="39"/>
      <c r="L58" s="39"/>
      <c r="M58" s="39"/>
      <c r="N58" s="39"/>
      <c r="O58" s="39"/>
      <c r="P58" s="39"/>
      <c r="Q58" s="39"/>
      <c r="R58" s="39"/>
    </row>
    <row r="59" spans="1:18" s="38" customFormat="1">
      <c r="A59" s="60" t="s">
        <v>104</v>
      </c>
      <c r="B59" s="69"/>
      <c r="C59" s="69"/>
      <c r="D59" s="81"/>
      <c r="E59" s="71" t="s">
        <v>163</v>
      </c>
      <c r="F59" s="71"/>
      <c r="G59" s="71"/>
      <c r="H59" s="82"/>
      <c r="I59" s="83">
        <v>2</v>
      </c>
      <c r="K59" s="39"/>
      <c r="L59" s="39"/>
      <c r="M59" s="39"/>
      <c r="N59" s="39"/>
      <c r="O59" s="39"/>
      <c r="P59" s="39"/>
      <c r="Q59" s="39"/>
      <c r="R59" s="39"/>
    </row>
    <row r="60" spans="1:18" s="38" customFormat="1">
      <c r="A60" s="60" t="s">
        <v>104</v>
      </c>
      <c r="B60" s="69" t="s">
        <v>281</v>
      </c>
      <c r="C60" s="69" t="s">
        <v>282</v>
      </c>
      <c r="D60" s="81">
        <v>42917</v>
      </c>
      <c r="E60" s="71" t="s">
        <v>283</v>
      </c>
      <c r="F60" s="71"/>
      <c r="G60" s="71" t="s">
        <v>284</v>
      </c>
      <c r="H60" s="82">
        <v>21.36</v>
      </c>
      <c r="I60" s="83">
        <v>2</v>
      </c>
      <c r="K60" s="39"/>
      <c r="L60" s="39"/>
      <c r="M60" s="39"/>
      <c r="N60" s="39"/>
      <c r="O60" s="39"/>
      <c r="P60" s="39"/>
      <c r="Q60" s="39"/>
      <c r="R60" s="39"/>
    </row>
    <row r="61" spans="1:18" s="38" customFormat="1">
      <c r="A61" s="60" t="s">
        <v>104</v>
      </c>
      <c r="B61" s="69" t="s">
        <v>285</v>
      </c>
      <c r="C61" s="69" t="s">
        <v>286</v>
      </c>
      <c r="D61" s="81">
        <v>42932</v>
      </c>
      <c r="E61" s="71" t="s">
        <v>287</v>
      </c>
      <c r="F61" s="71"/>
      <c r="G61" s="71" t="s">
        <v>288</v>
      </c>
      <c r="H61" s="82">
        <v>20</v>
      </c>
      <c r="I61" s="83">
        <v>2</v>
      </c>
      <c r="K61" s="39"/>
      <c r="L61" s="39"/>
      <c r="M61" s="39"/>
      <c r="N61" s="39"/>
      <c r="O61" s="39"/>
      <c r="P61" s="39"/>
      <c r="Q61" s="39"/>
      <c r="R61" s="39"/>
    </row>
    <row r="62" spans="1:18" s="38" customFormat="1">
      <c r="A62" s="60" t="s">
        <v>104</v>
      </c>
      <c r="B62" s="69" t="s">
        <v>289</v>
      </c>
      <c r="C62" s="69" t="s">
        <v>290</v>
      </c>
      <c r="D62" s="81">
        <v>43100</v>
      </c>
      <c r="E62" s="71" t="s">
        <v>291</v>
      </c>
      <c r="F62" s="71"/>
      <c r="G62" s="71" t="s">
        <v>292</v>
      </c>
      <c r="H62" s="82">
        <v>200</v>
      </c>
      <c r="I62" s="83">
        <v>2</v>
      </c>
      <c r="K62" s="39"/>
      <c r="L62" s="39"/>
      <c r="M62" s="39"/>
      <c r="N62" s="39"/>
      <c r="O62" s="39"/>
      <c r="P62" s="39"/>
      <c r="Q62" s="39"/>
      <c r="R62" s="39"/>
    </row>
    <row r="63" spans="1:18" s="38" customFormat="1" ht="20.399999999999999">
      <c r="A63" s="60" t="s">
        <v>104</v>
      </c>
      <c r="B63" s="69" t="s">
        <v>293</v>
      </c>
      <c r="C63" s="69" t="s">
        <v>294</v>
      </c>
      <c r="D63" s="81">
        <v>43051</v>
      </c>
      <c r="E63" s="71" t="s">
        <v>295</v>
      </c>
      <c r="F63" s="71"/>
      <c r="G63" s="71" t="s">
        <v>296</v>
      </c>
      <c r="H63" s="82">
        <v>201.5</v>
      </c>
      <c r="I63" s="83">
        <v>2</v>
      </c>
      <c r="K63" s="39"/>
      <c r="L63" s="39"/>
      <c r="M63" s="39"/>
      <c r="N63" s="39"/>
      <c r="O63" s="39"/>
      <c r="P63" s="39"/>
      <c r="Q63" s="39"/>
      <c r="R63" s="39"/>
    </row>
    <row r="64" spans="1:18" s="38" customFormat="1" ht="20.399999999999999">
      <c r="A64" s="60" t="s">
        <v>104</v>
      </c>
      <c r="B64" s="69" t="s">
        <v>297</v>
      </c>
      <c r="C64" s="69" t="s">
        <v>298</v>
      </c>
      <c r="D64" s="81">
        <v>42968</v>
      </c>
      <c r="E64" s="71" t="s">
        <v>299</v>
      </c>
      <c r="F64" s="71"/>
      <c r="G64" s="71" t="s">
        <v>300</v>
      </c>
      <c r="H64" s="82">
        <v>1010</v>
      </c>
      <c r="I64" s="83">
        <v>2</v>
      </c>
      <c r="K64" s="39"/>
      <c r="L64" s="39"/>
      <c r="M64" s="39"/>
      <c r="N64" s="39"/>
      <c r="O64" s="39"/>
      <c r="P64" s="39"/>
      <c r="Q64" s="39"/>
      <c r="R64" s="39"/>
    </row>
    <row r="65" spans="1:18" s="38" customFormat="1" ht="40.799999999999997">
      <c r="A65" s="60" t="s">
        <v>104</v>
      </c>
      <c r="B65" s="69" t="s">
        <v>301</v>
      </c>
      <c r="C65" s="69" t="s">
        <v>226</v>
      </c>
      <c r="D65" s="81">
        <v>42949</v>
      </c>
      <c r="E65" s="71" t="s">
        <v>302</v>
      </c>
      <c r="F65" s="71"/>
      <c r="G65" s="71" t="s">
        <v>303</v>
      </c>
      <c r="H65" s="82">
        <v>1330</v>
      </c>
      <c r="I65" s="83">
        <v>2</v>
      </c>
      <c r="K65" s="39"/>
      <c r="L65" s="39"/>
      <c r="M65" s="39"/>
      <c r="N65" s="39"/>
      <c r="O65" s="39"/>
      <c r="P65" s="39"/>
      <c r="Q65" s="39"/>
      <c r="R65" s="39"/>
    </row>
    <row r="66" spans="1:18" s="38" customFormat="1" ht="20.399999999999999">
      <c r="A66" s="60" t="s">
        <v>304</v>
      </c>
      <c r="B66" s="89">
        <v>43070</v>
      </c>
      <c r="C66" s="69" t="s">
        <v>305</v>
      </c>
      <c r="D66" s="81">
        <v>42915</v>
      </c>
      <c r="E66" s="71" t="s">
        <v>306</v>
      </c>
      <c r="F66" s="71"/>
      <c r="G66" s="71" t="s">
        <v>307</v>
      </c>
      <c r="H66" s="82">
        <v>1000</v>
      </c>
      <c r="I66" s="83"/>
      <c r="K66" s="39"/>
      <c r="L66" s="39"/>
      <c r="M66" s="39"/>
      <c r="N66" s="39"/>
      <c r="O66" s="39"/>
      <c r="P66" s="39"/>
      <c r="Q66" s="39"/>
      <c r="R66" s="39"/>
    </row>
    <row r="67" spans="1:18" s="38" customFormat="1" ht="20.399999999999999">
      <c r="A67" s="60" t="s">
        <v>308</v>
      </c>
      <c r="B67" s="69" t="s">
        <v>309</v>
      </c>
      <c r="C67" s="69" t="s">
        <v>310</v>
      </c>
      <c r="D67" s="81">
        <v>42915</v>
      </c>
      <c r="E67" s="71" t="s">
        <v>311</v>
      </c>
      <c r="F67" s="71"/>
      <c r="G67" s="71" t="s">
        <v>312</v>
      </c>
      <c r="H67" s="82">
        <v>200</v>
      </c>
      <c r="I67" s="83"/>
      <c r="K67" s="39"/>
      <c r="L67" s="39"/>
      <c r="M67" s="39"/>
      <c r="N67" s="39"/>
      <c r="O67" s="39"/>
      <c r="P67" s="39"/>
      <c r="Q67" s="39"/>
      <c r="R67" s="39"/>
    </row>
    <row r="68" spans="1:18" s="38" customFormat="1" ht="51">
      <c r="A68" s="60" t="s">
        <v>313</v>
      </c>
      <c r="B68" s="69"/>
      <c r="C68" s="69"/>
      <c r="D68" s="81"/>
      <c r="E68" s="71" t="s">
        <v>314</v>
      </c>
      <c r="F68" s="71"/>
      <c r="G68" s="71"/>
      <c r="H68" s="82"/>
      <c r="I68" s="83"/>
      <c r="K68" s="39"/>
      <c r="L68" s="39"/>
      <c r="M68" s="39"/>
      <c r="N68" s="39"/>
      <c r="O68" s="39"/>
      <c r="P68" s="39"/>
      <c r="Q68" s="39"/>
      <c r="R68" s="39"/>
    </row>
    <row r="69" spans="1:18" s="38" customFormat="1">
      <c r="A69" s="60" t="s">
        <v>313</v>
      </c>
      <c r="B69" s="69" t="s">
        <v>315</v>
      </c>
      <c r="C69" s="69" t="s">
        <v>226</v>
      </c>
      <c r="D69" s="81">
        <v>42928</v>
      </c>
      <c r="E69" s="71" t="s">
        <v>316</v>
      </c>
      <c r="F69" s="71"/>
      <c r="G69" s="71" t="s">
        <v>317</v>
      </c>
      <c r="H69" s="82">
        <v>147.35</v>
      </c>
      <c r="I69" s="83"/>
      <c r="K69" s="39"/>
      <c r="L69" s="39"/>
      <c r="M69" s="39"/>
      <c r="N69" s="39"/>
      <c r="O69" s="39"/>
      <c r="P69" s="39"/>
      <c r="Q69" s="39"/>
      <c r="R69" s="39"/>
    </row>
    <row r="70" spans="1:18" s="38" customFormat="1" ht="40.799999999999997">
      <c r="A70" s="60" t="s">
        <v>313</v>
      </c>
      <c r="B70" s="69" t="s">
        <v>318</v>
      </c>
      <c r="C70" s="69" t="s">
        <v>319</v>
      </c>
      <c r="D70" s="81">
        <v>42905</v>
      </c>
      <c r="E70" s="71" t="s">
        <v>320</v>
      </c>
      <c r="F70" s="71"/>
      <c r="G70" s="71" t="s">
        <v>321</v>
      </c>
      <c r="H70" s="82">
        <v>2500</v>
      </c>
      <c r="I70" s="83"/>
      <c r="K70" s="39"/>
      <c r="L70" s="39"/>
      <c r="M70" s="39"/>
      <c r="N70" s="39"/>
      <c r="O70" s="39"/>
      <c r="P70" s="39"/>
      <c r="Q70" s="39"/>
      <c r="R70" s="39"/>
    </row>
    <row r="71" spans="1:18" s="38" customFormat="1">
      <c r="A71" s="60" t="s">
        <v>313</v>
      </c>
      <c r="B71" s="69" t="s">
        <v>322</v>
      </c>
      <c r="C71" s="69" t="s">
        <v>203</v>
      </c>
      <c r="D71" s="81">
        <v>42933</v>
      </c>
      <c r="E71" s="71" t="s">
        <v>323</v>
      </c>
      <c r="F71" s="71"/>
      <c r="G71" s="71" t="s">
        <v>324</v>
      </c>
      <c r="H71" s="82">
        <v>1200</v>
      </c>
      <c r="I71" s="83"/>
      <c r="K71" s="39"/>
      <c r="L71" s="39"/>
      <c r="M71" s="39"/>
      <c r="N71" s="39"/>
      <c r="O71" s="39"/>
      <c r="P71" s="39"/>
      <c r="Q71" s="39"/>
      <c r="R71" s="39"/>
    </row>
    <row r="72" spans="1:18" s="38" customFormat="1" ht="40.799999999999997">
      <c r="A72" s="60" t="s">
        <v>313</v>
      </c>
      <c r="B72" s="69" t="s">
        <v>325</v>
      </c>
      <c r="C72" s="69" t="s">
        <v>326</v>
      </c>
      <c r="D72" s="81">
        <v>42896</v>
      </c>
      <c r="E72" s="71" t="s">
        <v>327</v>
      </c>
      <c r="F72" s="71"/>
      <c r="G72" s="71" t="s">
        <v>328</v>
      </c>
      <c r="H72" s="82">
        <v>350</v>
      </c>
      <c r="I72" s="83"/>
      <c r="K72" s="39"/>
      <c r="L72" s="39"/>
      <c r="M72" s="39"/>
      <c r="N72" s="39"/>
      <c r="O72" s="39"/>
      <c r="P72" s="39"/>
      <c r="Q72" s="39"/>
      <c r="R72" s="39"/>
    </row>
    <row r="73" spans="1:18" s="38" customFormat="1" ht="51">
      <c r="A73" s="60" t="s">
        <v>313</v>
      </c>
      <c r="B73" s="69"/>
      <c r="C73" s="69"/>
      <c r="D73" s="81"/>
      <c r="E73" s="71" t="s">
        <v>329</v>
      </c>
      <c r="F73" s="71"/>
      <c r="G73" s="71"/>
      <c r="H73" s="82"/>
      <c r="I73" s="83"/>
      <c r="K73" s="39"/>
      <c r="L73" s="39"/>
      <c r="M73" s="39"/>
      <c r="N73" s="39"/>
      <c r="O73" s="39"/>
      <c r="P73" s="39"/>
      <c r="Q73" s="39"/>
      <c r="R73" s="39"/>
    </row>
    <row r="74" spans="1:18" s="38" customFormat="1">
      <c r="A74" s="60" t="s">
        <v>313</v>
      </c>
      <c r="B74" s="69" t="s">
        <v>330</v>
      </c>
      <c r="C74" s="69" t="s">
        <v>331</v>
      </c>
      <c r="D74" s="81">
        <v>42896</v>
      </c>
      <c r="E74" s="71" t="s">
        <v>332</v>
      </c>
      <c r="F74" s="71"/>
      <c r="G74" s="71" t="s">
        <v>333</v>
      </c>
      <c r="H74" s="82"/>
      <c r="I74" s="83"/>
      <c r="K74" s="39"/>
      <c r="L74" s="39"/>
      <c r="M74" s="39"/>
      <c r="N74" s="39"/>
      <c r="O74" s="39"/>
      <c r="P74" s="39"/>
      <c r="Q74" s="39"/>
      <c r="R74" s="39"/>
    </row>
    <row r="75" spans="1:18" s="38" customFormat="1">
      <c r="A75" s="60" t="s">
        <v>313</v>
      </c>
      <c r="B75" s="69" t="s">
        <v>334</v>
      </c>
      <c r="C75" s="69" t="s">
        <v>335</v>
      </c>
      <c r="D75" s="81">
        <v>42927</v>
      </c>
      <c r="E75" s="71" t="s">
        <v>336</v>
      </c>
      <c r="F75" s="71"/>
      <c r="G75" s="71" t="s">
        <v>337</v>
      </c>
      <c r="H75" s="82"/>
      <c r="I75" s="83"/>
      <c r="K75" s="39"/>
      <c r="L75" s="39"/>
      <c r="M75" s="39"/>
      <c r="N75" s="39"/>
      <c r="O75" s="39"/>
      <c r="P75" s="39"/>
      <c r="Q75" s="39"/>
      <c r="R75" s="39"/>
    </row>
    <row r="76" spans="1:18" s="38" customFormat="1" ht="30.6">
      <c r="A76" s="60" t="s">
        <v>338</v>
      </c>
      <c r="B76" s="69" t="s">
        <v>339</v>
      </c>
      <c r="C76" s="69" t="s">
        <v>340</v>
      </c>
      <c r="D76" s="81">
        <v>42978</v>
      </c>
      <c r="E76" s="71" t="s">
        <v>341</v>
      </c>
      <c r="F76" s="71"/>
      <c r="G76" s="71" t="s">
        <v>342</v>
      </c>
      <c r="H76" s="82">
        <v>10</v>
      </c>
      <c r="I76" s="83"/>
      <c r="K76" s="39"/>
      <c r="L76" s="39"/>
      <c r="M76" s="39"/>
      <c r="N76" s="39"/>
      <c r="O76" s="39"/>
      <c r="P76" s="39"/>
      <c r="Q76" s="39"/>
      <c r="R76" s="39"/>
    </row>
    <row r="77" spans="1:18" s="38" customFormat="1">
      <c r="A77" s="60"/>
      <c r="B77" s="69"/>
      <c r="C77" s="69"/>
      <c r="D77" s="81"/>
      <c r="E77" s="71"/>
      <c r="F77" s="71"/>
      <c r="G77" s="71"/>
      <c r="H77" s="82"/>
      <c r="I77" s="37"/>
      <c r="K77" s="39"/>
      <c r="L77" s="39"/>
      <c r="M77" s="39"/>
      <c r="N77" s="39"/>
      <c r="O77" s="39"/>
      <c r="P77" s="39"/>
      <c r="Q77" s="39"/>
      <c r="R77" s="39"/>
    </row>
    <row r="78" spans="1:18" s="38" customFormat="1">
      <c r="A78" s="60"/>
      <c r="B78" s="69"/>
      <c r="C78" s="69"/>
      <c r="D78" s="81"/>
      <c r="E78" s="71"/>
      <c r="F78" s="71"/>
      <c r="G78" s="71"/>
      <c r="H78" s="82"/>
      <c r="I78" s="37"/>
      <c r="K78" s="39"/>
      <c r="L78" s="39"/>
      <c r="M78" s="39"/>
      <c r="N78" s="39"/>
      <c r="O78" s="39"/>
      <c r="P78" s="39"/>
      <c r="Q78" s="39"/>
      <c r="R78" s="39"/>
    </row>
    <row r="79" spans="1:18" s="38" customFormat="1">
      <c r="A79" s="60"/>
      <c r="B79" s="69"/>
      <c r="C79" s="69"/>
      <c r="D79" s="81"/>
      <c r="E79" s="71"/>
      <c r="F79" s="71"/>
      <c r="G79" s="71"/>
      <c r="H79" s="82"/>
      <c r="I79" s="37"/>
      <c r="K79" s="39"/>
      <c r="L79" s="39"/>
      <c r="M79" s="39"/>
      <c r="N79" s="39"/>
      <c r="O79" s="39"/>
      <c r="P79" s="39"/>
      <c r="Q79" s="39"/>
      <c r="R79" s="39"/>
    </row>
    <row r="80" spans="1:18" s="38" customFormat="1">
      <c r="A80" s="60"/>
      <c r="B80" s="69"/>
      <c r="C80" s="69"/>
      <c r="D80" s="81"/>
      <c r="E80" s="71"/>
      <c r="F80" s="71"/>
      <c r="G80" s="71"/>
      <c r="H80" s="82"/>
      <c r="I80" s="37"/>
      <c r="K80" s="39"/>
      <c r="L80" s="39"/>
      <c r="M80" s="39"/>
      <c r="N80" s="39"/>
      <c r="O80" s="39"/>
      <c r="P80" s="39"/>
      <c r="Q80" s="39"/>
      <c r="R80" s="39"/>
    </row>
    <row r="81" spans="1:18" s="38" customFormat="1">
      <c r="A81" s="60"/>
      <c r="B81" s="69"/>
      <c r="C81" s="69"/>
      <c r="D81" s="81"/>
      <c r="E81" s="71"/>
      <c r="F81" s="71"/>
      <c r="G81" s="71"/>
      <c r="H81" s="82"/>
      <c r="I81" s="37"/>
      <c r="K81" s="39"/>
      <c r="L81" s="39"/>
      <c r="M81" s="39"/>
      <c r="N81" s="39"/>
      <c r="O81" s="39"/>
      <c r="P81" s="39"/>
      <c r="Q81" s="39"/>
      <c r="R81" s="39"/>
    </row>
    <row r="82" spans="1:18" s="38" customFormat="1">
      <c r="A82" s="60"/>
      <c r="B82" s="69"/>
      <c r="C82" s="69"/>
      <c r="D82" s="81"/>
      <c r="E82" s="71"/>
      <c r="F82" s="71"/>
      <c r="G82" s="71"/>
      <c r="H82" s="82"/>
      <c r="I82" s="37"/>
      <c r="K82" s="39"/>
      <c r="L82" s="39"/>
      <c r="M82" s="39"/>
      <c r="N82" s="39"/>
      <c r="O82" s="39"/>
      <c r="P82" s="39"/>
      <c r="Q82" s="39"/>
      <c r="R82" s="39"/>
    </row>
    <row r="83" spans="1:18" s="38" customFormat="1">
      <c r="A83" s="60"/>
      <c r="B83" s="69"/>
      <c r="C83" s="69"/>
      <c r="D83" s="81"/>
      <c r="E83" s="71"/>
      <c r="F83" s="71"/>
      <c r="G83" s="71"/>
      <c r="H83" s="82"/>
      <c r="I83" s="37"/>
      <c r="K83" s="39"/>
      <c r="L83" s="39"/>
      <c r="M83" s="39"/>
      <c r="N83" s="39"/>
      <c r="O83" s="39"/>
      <c r="P83" s="39"/>
      <c r="Q83" s="39"/>
      <c r="R83" s="39"/>
    </row>
    <row r="84" spans="1:18" s="38" customFormat="1">
      <c r="A84" s="60"/>
      <c r="B84" s="69"/>
      <c r="C84" s="69"/>
      <c r="D84" s="81"/>
      <c r="E84" s="71"/>
      <c r="F84" s="71"/>
      <c r="G84" s="71"/>
      <c r="H84" s="82"/>
      <c r="I84" s="37"/>
      <c r="K84" s="39"/>
      <c r="L84" s="39"/>
      <c r="M84" s="39"/>
      <c r="N84" s="39"/>
      <c r="O84" s="39"/>
      <c r="P84" s="39"/>
      <c r="Q84" s="39"/>
      <c r="R84" s="39"/>
    </row>
    <row r="85" spans="1:18" s="38" customFormat="1">
      <c r="A85" s="60"/>
      <c r="B85" s="69"/>
      <c r="C85" s="69"/>
      <c r="D85" s="81"/>
      <c r="E85" s="71"/>
      <c r="F85" s="71"/>
      <c r="G85" s="71"/>
      <c r="H85" s="82"/>
      <c r="I85" s="37"/>
      <c r="K85" s="39"/>
      <c r="L85" s="39"/>
      <c r="M85" s="39"/>
      <c r="N85" s="39"/>
      <c r="O85" s="39"/>
      <c r="P85" s="39"/>
      <c r="Q85" s="39"/>
      <c r="R85" s="39"/>
    </row>
    <row r="86" spans="1:18" s="38" customFormat="1">
      <c r="A86" s="60"/>
      <c r="B86" s="69"/>
      <c r="C86" s="69"/>
      <c r="D86" s="81"/>
      <c r="E86" s="71"/>
      <c r="F86" s="71"/>
      <c r="G86" s="71"/>
      <c r="H86" s="82"/>
      <c r="I86" s="37"/>
      <c r="K86" s="39"/>
      <c r="L86" s="39"/>
      <c r="M86" s="39"/>
      <c r="N86" s="39"/>
      <c r="O86" s="39"/>
      <c r="P86" s="39"/>
      <c r="Q86" s="39"/>
      <c r="R86" s="39"/>
    </row>
    <row r="87" spans="1:18" s="38" customFormat="1">
      <c r="A87" s="60"/>
      <c r="B87" s="69"/>
      <c r="C87" s="69"/>
      <c r="D87" s="81"/>
      <c r="E87" s="71"/>
      <c r="F87" s="71"/>
      <c r="G87" s="71"/>
      <c r="H87" s="82"/>
      <c r="I87" s="37"/>
      <c r="K87" s="39"/>
      <c r="L87" s="39"/>
      <c r="M87" s="39"/>
      <c r="N87" s="39"/>
      <c r="O87" s="39"/>
      <c r="P87" s="39"/>
      <c r="Q87" s="39"/>
      <c r="R87" s="39"/>
    </row>
    <row r="88" spans="1:18" s="38" customFormat="1">
      <c r="A88" s="60"/>
      <c r="B88" s="69"/>
      <c r="C88" s="69"/>
      <c r="D88" s="81"/>
      <c r="E88" s="71"/>
      <c r="F88" s="71"/>
      <c r="G88" s="71"/>
      <c r="H88" s="82"/>
      <c r="I88" s="37"/>
      <c r="K88" s="39"/>
      <c r="L88" s="39"/>
      <c r="M88" s="39"/>
      <c r="N88" s="39"/>
      <c r="O88" s="39"/>
      <c r="P88" s="39"/>
      <c r="Q88" s="39"/>
      <c r="R88" s="39"/>
    </row>
    <row r="89" spans="1:18" s="38" customFormat="1">
      <c r="A89" s="60"/>
      <c r="B89" s="69"/>
      <c r="C89" s="69"/>
      <c r="D89" s="81"/>
      <c r="E89" s="71"/>
      <c r="F89" s="71"/>
      <c r="G89" s="71"/>
      <c r="H89" s="82"/>
      <c r="I89" s="37"/>
      <c r="K89" s="39"/>
      <c r="L89" s="39"/>
      <c r="M89" s="39"/>
      <c r="N89" s="39"/>
      <c r="O89" s="39"/>
      <c r="P89" s="39"/>
      <c r="Q89" s="39"/>
      <c r="R89" s="39"/>
    </row>
    <row r="90" spans="1:18" s="38" customFormat="1">
      <c r="A90" s="60"/>
      <c r="B90" s="69"/>
      <c r="C90" s="69"/>
      <c r="D90" s="81"/>
      <c r="E90" s="71"/>
      <c r="F90" s="71"/>
      <c r="G90" s="71"/>
      <c r="H90" s="82"/>
      <c r="I90" s="37"/>
      <c r="K90" s="39"/>
      <c r="L90" s="39"/>
      <c r="M90" s="39"/>
      <c r="N90" s="39"/>
      <c r="O90" s="39"/>
      <c r="P90" s="39"/>
      <c r="Q90" s="39"/>
      <c r="R90" s="39"/>
    </row>
    <row r="91" spans="1:18" s="38" customFormat="1">
      <c r="A91" s="60"/>
      <c r="B91" s="69"/>
      <c r="C91" s="69"/>
      <c r="D91" s="81"/>
      <c r="E91" s="71"/>
      <c r="F91" s="71"/>
      <c r="G91" s="71"/>
      <c r="H91" s="82"/>
      <c r="I91" s="37"/>
      <c r="K91" s="39"/>
      <c r="L91" s="39"/>
      <c r="M91" s="39"/>
      <c r="N91" s="39"/>
      <c r="O91" s="39"/>
      <c r="P91" s="39"/>
      <c r="Q91" s="39"/>
      <c r="R91" s="39"/>
    </row>
    <row r="92" spans="1:18" s="38" customFormat="1">
      <c r="A92" s="60"/>
      <c r="B92" s="69"/>
      <c r="C92" s="69"/>
      <c r="D92" s="81"/>
      <c r="E92" s="71"/>
      <c r="F92" s="71"/>
      <c r="G92" s="71"/>
      <c r="H92" s="82"/>
      <c r="I92" s="37"/>
      <c r="K92" s="39"/>
      <c r="L92" s="39"/>
      <c r="M92" s="39"/>
      <c r="N92" s="39"/>
      <c r="O92" s="39"/>
      <c r="P92" s="39"/>
      <c r="Q92" s="39"/>
      <c r="R92" s="39"/>
    </row>
    <row r="93" spans="1:18" s="38" customFormat="1">
      <c r="A93" s="60"/>
      <c r="B93" s="69"/>
      <c r="C93" s="69"/>
      <c r="D93" s="81"/>
      <c r="E93" s="71"/>
      <c r="F93" s="71"/>
      <c r="G93" s="71"/>
      <c r="H93" s="82"/>
      <c r="I93" s="37"/>
      <c r="K93" s="39"/>
      <c r="L93" s="39"/>
      <c r="M93" s="39"/>
      <c r="N93" s="39"/>
      <c r="O93" s="39"/>
      <c r="P93" s="39"/>
      <c r="Q93" s="39"/>
      <c r="R93" s="39"/>
    </row>
    <row r="94" spans="1:18" s="38" customFormat="1">
      <c r="A94" s="60"/>
      <c r="B94" s="69"/>
      <c r="C94" s="69"/>
      <c r="D94" s="81"/>
      <c r="E94" s="71"/>
      <c r="F94" s="71"/>
      <c r="G94" s="71"/>
      <c r="H94" s="82"/>
      <c r="I94" s="37"/>
      <c r="K94" s="39"/>
      <c r="L94" s="39"/>
      <c r="M94" s="39"/>
      <c r="N94" s="39"/>
      <c r="O94" s="39"/>
      <c r="P94" s="39"/>
      <c r="Q94" s="39"/>
      <c r="R94" s="39"/>
    </row>
    <row r="95" spans="1:18" s="38" customFormat="1">
      <c r="A95" s="60"/>
      <c r="B95" s="69"/>
      <c r="C95" s="69"/>
      <c r="D95" s="81"/>
      <c r="E95" s="71"/>
      <c r="F95" s="71"/>
      <c r="G95" s="71"/>
      <c r="H95" s="82"/>
      <c r="I95" s="37"/>
      <c r="K95" s="39"/>
      <c r="L95" s="39"/>
      <c r="M95" s="39"/>
      <c r="N95" s="39"/>
      <c r="O95" s="39"/>
      <c r="P95" s="39"/>
      <c r="Q95" s="39"/>
      <c r="R95" s="39"/>
    </row>
    <row r="96" spans="1:18" s="38" customFormat="1">
      <c r="A96" s="60"/>
      <c r="B96" s="69"/>
      <c r="C96" s="69"/>
      <c r="D96" s="81"/>
      <c r="E96" s="71"/>
      <c r="F96" s="71"/>
      <c r="G96" s="71"/>
      <c r="H96" s="82"/>
      <c r="I96" s="37"/>
      <c r="K96" s="39"/>
      <c r="L96" s="39"/>
      <c r="M96" s="39"/>
      <c r="N96" s="39"/>
      <c r="O96" s="39"/>
      <c r="P96" s="39"/>
      <c r="Q96" s="39"/>
      <c r="R96" s="39"/>
    </row>
    <row r="97" spans="1:18" s="38" customFormat="1">
      <c r="A97" s="60"/>
      <c r="B97" s="69"/>
      <c r="C97" s="69"/>
      <c r="D97" s="81"/>
      <c r="E97" s="71"/>
      <c r="F97" s="71"/>
      <c r="G97" s="71"/>
      <c r="H97" s="82"/>
      <c r="I97" s="37"/>
      <c r="K97" s="39"/>
      <c r="L97" s="39"/>
      <c r="M97" s="39"/>
      <c r="N97" s="39"/>
      <c r="O97" s="39"/>
      <c r="P97" s="39"/>
      <c r="Q97" s="39"/>
      <c r="R97" s="39"/>
    </row>
    <row r="98" spans="1:18" s="38" customFormat="1">
      <c r="A98" s="60"/>
      <c r="B98" s="69"/>
      <c r="C98" s="69"/>
      <c r="D98" s="81"/>
      <c r="E98" s="71"/>
      <c r="F98" s="71"/>
      <c r="G98" s="71"/>
      <c r="H98" s="82"/>
      <c r="I98" s="37"/>
      <c r="K98" s="39"/>
      <c r="L98" s="39"/>
      <c r="M98" s="39"/>
      <c r="N98" s="39"/>
      <c r="O98" s="39"/>
      <c r="P98" s="39"/>
      <c r="Q98" s="39"/>
      <c r="R98" s="39"/>
    </row>
    <row r="99" spans="1:18" s="38" customFormat="1">
      <c r="A99" s="60"/>
      <c r="B99" s="69"/>
      <c r="C99" s="69"/>
      <c r="D99" s="81"/>
      <c r="E99" s="71"/>
      <c r="F99" s="71"/>
      <c r="G99" s="71"/>
      <c r="H99" s="82"/>
      <c r="I99" s="37"/>
      <c r="K99" s="39"/>
      <c r="L99" s="39"/>
      <c r="M99" s="39"/>
      <c r="N99" s="39"/>
      <c r="O99" s="39"/>
      <c r="P99" s="39"/>
      <c r="Q99" s="39"/>
      <c r="R99" s="39"/>
    </row>
    <row r="100" spans="1:18" s="38" customFormat="1">
      <c r="A100" s="60"/>
      <c r="B100" s="69"/>
      <c r="C100" s="69"/>
      <c r="D100" s="81"/>
      <c r="E100" s="71"/>
      <c r="F100" s="71"/>
      <c r="G100" s="71"/>
      <c r="H100" s="82"/>
      <c r="I100" s="37"/>
      <c r="K100" s="39"/>
      <c r="L100" s="39"/>
      <c r="M100" s="39"/>
      <c r="N100" s="39"/>
      <c r="O100" s="39"/>
      <c r="P100" s="39"/>
      <c r="Q100" s="39"/>
      <c r="R100" s="39"/>
    </row>
    <row r="101" spans="1:18" s="38" customFormat="1">
      <c r="A101" s="60"/>
      <c r="B101" s="69"/>
      <c r="C101" s="69"/>
      <c r="D101" s="81"/>
      <c r="E101" s="71"/>
      <c r="F101" s="71"/>
      <c r="G101" s="71"/>
      <c r="H101" s="82"/>
      <c r="I101" s="37"/>
      <c r="K101" s="39"/>
      <c r="L101" s="39"/>
      <c r="M101" s="39"/>
      <c r="N101" s="39"/>
      <c r="O101" s="39"/>
      <c r="P101" s="39"/>
      <c r="Q101" s="39"/>
      <c r="R101" s="39"/>
    </row>
    <row r="102" spans="1:18" s="38" customFormat="1">
      <c r="A102" s="60"/>
      <c r="B102" s="69"/>
      <c r="C102" s="69"/>
      <c r="D102" s="81"/>
      <c r="E102" s="71"/>
      <c r="F102" s="71"/>
      <c r="G102" s="71"/>
      <c r="H102" s="82"/>
      <c r="I102" s="37"/>
      <c r="K102" s="39"/>
      <c r="L102" s="39"/>
      <c r="M102" s="39"/>
      <c r="N102" s="39"/>
      <c r="O102" s="39"/>
      <c r="P102" s="39"/>
      <c r="Q102" s="39"/>
      <c r="R102" s="39"/>
    </row>
    <row r="103" spans="1:18" s="38" customFormat="1">
      <c r="A103" s="60"/>
      <c r="B103" s="69"/>
      <c r="C103" s="69"/>
      <c r="D103" s="81"/>
      <c r="E103" s="71"/>
      <c r="F103" s="71"/>
      <c r="G103" s="71"/>
      <c r="H103" s="82"/>
      <c r="I103" s="37"/>
      <c r="K103" s="39"/>
      <c r="L103" s="39"/>
      <c r="M103" s="39"/>
      <c r="N103" s="39"/>
      <c r="O103" s="39"/>
      <c r="P103" s="39"/>
      <c r="Q103" s="39"/>
      <c r="R103" s="39"/>
    </row>
    <row r="104" spans="1:18" s="38" customFormat="1">
      <c r="A104" s="60"/>
      <c r="B104" s="69"/>
      <c r="C104" s="69"/>
      <c r="D104" s="81"/>
      <c r="E104" s="71"/>
      <c r="F104" s="71"/>
      <c r="G104" s="71"/>
      <c r="H104" s="82"/>
      <c r="I104" s="37"/>
      <c r="K104" s="39"/>
      <c r="L104" s="39"/>
      <c r="M104" s="39"/>
      <c r="N104" s="39"/>
      <c r="O104" s="39"/>
      <c r="P104" s="39"/>
      <c r="Q104" s="39"/>
      <c r="R104" s="39"/>
    </row>
    <row r="105" spans="1:18" s="38" customFormat="1">
      <c r="A105" s="60"/>
      <c r="B105" s="69"/>
      <c r="C105" s="69"/>
      <c r="D105" s="81"/>
      <c r="E105" s="71"/>
      <c r="F105" s="71"/>
      <c r="G105" s="71"/>
      <c r="H105" s="82"/>
      <c r="I105" s="37"/>
      <c r="K105" s="39"/>
      <c r="L105" s="39"/>
      <c r="M105" s="39"/>
      <c r="N105" s="39"/>
      <c r="O105" s="39"/>
      <c r="P105" s="39"/>
      <c r="Q105" s="39"/>
      <c r="R105" s="39"/>
    </row>
    <row r="106" spans="1:18" s="38" customFormat="1">
      <c r="A106" s="60"/>
      <c r="B106" s="69"/>
      <c r="C106" s="69"/>
      <c r="D106" s="81"/>
      <c r="E106" s="71"/>
      <c r="F106" s="71"/>
      <c r="G106" s="71"/>
      <c r="H106" s="82"/>
      <c r="I106" s="37"/>
      <c r="K106" s="39"/>
      <c r="L106" s="39"/>
      <c r="M106" s="39"/>
      <c r="N106" s="39"/>
      <c r="O106" s="39"/>
      <c r="P106" s="39"/>
      <c r="Q106" s="39"/>
      <c r="R106" s="39"/>
    </row>
    <row r="107" spans="1:18" s="38" customFormat="1">
      <c r="A107" s="60"/>
      <c r="B107" s="69"/>
      <c r="C107" s="69"/>
      <c r="D107" s="81"/>
      <c r="E107" s="71"/>
      <c r="F107" s="71"/>
      <c r="G107" s="71"/>
      <c r="H107" s="82"/>
      <c r="I107" s="37"/>
      <c r="K107" s="39"/>
      <c r="L107" s="39"/>
      <c r="M107" s="39"/>
      <c r="N107" s="39"/>
      <c r="O107" s="39"/>
      <c r="P107" s="39"/>
      <c r="Q107" s="39"/>
      <c r="R107" s="39"/>
    </row>
    <row r="108" spans="1:18" s="38" customFormat="1">
      <c r="A108" s="60"/>
      <c r="B108" s="69"/>
      <c r="C108" s="69"/>
      <c r="D108" s="81"/>
      <c r="E108" s="71"/>
      <c r="F108" s="71"/>
      <c r="G108" s="71"/>
      <c r="H108" s="82"/>
      <c r="I108" s="37"/>
      <c r="K108" s="39"/>
      <c r="L108" s="39"/>
      <c r="M108" s="39"/>
      <c r="N108" s="39"/>
      <c r="O108" s="39"/>
      <c r="P108" s="39"/>
      <c r="Q108" s="39"/>
      <c r="R108" s="39"/>
    </row>
    <row r="109" spans="1:18" s="38" customFormat="1">
      <c r="A109" s="60"/>
      <c r="B109" s="69"/>
      <c r="C109" s="69"/>
      <c r="D109" s="81"/>
      <c r="E109" s="71"/>
      <c r="F109" s="71"/>
      <c r="G109" s="71"/>
      <c r="H109" s="82"/>
      <c r="I109" s="37"/>
      <c r="K109" s="39"/>
      <c r="L109" s="39"/>
      <c r="M109" s="39"/>
      <c r="N109" s="39"/>
      <c r="O109" s="39"/>
      <c r="P109" s="39"/>
      <c r="Q109" s="39"/>
      <c r="R109" s="39"/>
    </row>
    <row r="110" spans="1:18" s="38" customFormat="1">
      <c r="A110" s="60"/>
      <c r="B110" s="69"/>
      <c r="C110" s="69"/>
      <c r="D110" s="81"/>
      <c r="E110" s="71"/>
      <c r="F110" s="71"/>
      <c r="G110" s="71"/>
      <c r="H110" s="82"/>
      <c r="I110" s="37"/>
      <c r="K110" s="39"/>
      <c r="L110" s="39"/>
      <c r="M110" s="39"/>
      <c r="N110" s="39"/>
      <c r="O110" s="39"/>
      <c r="P110" s="39"/>
      <c r="Q110" s="39"/>
      <c r="R110" s="39"/>
    </row>
    <row r="111" spans="1:18" s="38" customFormat="1">
      <c r="A111" s="60"/>
      <c r="B111" s="69"/>
      <c r="C111" s="69"/>
      <c r="D111" s="81"/>
      <c r="E111" s="71"/>
      <c r="F111" s="71"/>
      <c r="G111" s="71"/>
      <c r="H111" s="82"/>
      <c r="I111" s="37"/>
      <c r="K111" s="39"/>
      <c r="L111" s="39"/>
      <c r="M111" s="39"/>
      <c r="N111" s="39"/>
      <c r="O111" s="39"/>
      <c r="P111" s="39"/>
      <c r="Q111" s="39"/>
      <c r="R111" s="39"/>
    </row>
    <row r="112" spans="1:18" s="38" customFormat="1">
      <c r="A112" s="60"/>
      <c r="B112" s="69"/>
      <c r="C112" s="69"/>
      <c r="D112" s="81"/>
      <c r="E112" s="71"/>
      <c r="F112" s="71"/>
      <c r="G112" s="71"/>
      <c r="H112" s="82"/>
      <c r="I112" s="37"/>
      <c r="K112" s="39"/>
      <c r="L112" s="39"/>
      <c r="M112" s="39"/>
      <c r="N112" s="39"/>
      <c r="O112" s="39"/>
      <c r="P112" s="39"/>
      <c r="Q112" s="39"/>
      <c r="R112" s="39"/>
    </row>
    <row r="113" spans="1:18" s="38" customFormat="1">
      <c r="A113" s="60"/>
      <c r="B113" s="69"/>
      <c r="C113" s="69"/>
      <c r="D113" s="81"/>
      <c r="E113" s="71"/>
      <c r="F113" s="71"/>
      <c r="G113" s="71"/>
      <c r="H113" s="82"/>
      <c r="I113" s="37"/>
      <c r="K113" s="39"/>
      <c r="L113" s="39"/>
      <c r="M113" s="39"/>
      <c r="N113" s="39"/>
      <c r="O113" s="39"/>
      <c r="P113" s="39"/>
      <c r="Q113" s="39"/>
      <c r="R113" s="39"/>
    </row>
    <row r="114" spans="1:18" s="38" customFormat="1">
      <c r="A114" s="60"/>
      <c r="B114" s="69"/>
      <c r="C114" s="69"/>
      <c r="D114" s="81"/>
      <c r="E114" s="71"/>
      <c r="F114" s="71"/>
      <c r="G114" s="71"/>
      <c r="H114" s="82"/>
      <c r="I114" s="37"/>
      <c r="K114" s="39"/>
      <c r="L114" s="39"/>
      <c r="M114" s="39"/>
      <c r="N114" s="39"/>
      <c r="O114" s="39"/>
      <c r="P114" s="39"/>
      <c r="Q114" s="39"/>
      <c r="R114" s="39"/>
    </row>
    <row r="115" spans="1:18" s="38" customFormat="1">
      <c r="A115" s="60"/>
      <c r="B115" s="69"/>
      <c r="C115" s="69"/>
      <c r="D115" s="81"/>
      <c r="E115" s="71"/>
      <c r="F115" s="71"/>
      <c r="G115" s="71"/>
      <c r="H115" s="82"/>
      <c r="I115" s="37"/>
      <c r="K115" s="39"/>
      <c r="L115" s="39"/>
      <c r="M115" s="39"/>
      <c r="N115" s="39"/>
      <c r="O115" s="39"/>
      <c r="P115" s="39"/>
      <c r="Q115" s="39"/>
      <c r="R115" s="39"/>
    </row>
    <row r="116" spans="1:18" s="38" customFormat="1">
      <c r="A116" s="60"/>
      <c r="B116" s="69"/>
      <c r="C116" s="69"/>
      <c r="D116" s="81"/>
      <c r="E116" s="71"/>
      <c r="F116" s="71"/>
      <c r="G116" s="71"/>
      <c r="H116" s="82"/>
      <c r="I116" s="37"/>
      <c r="K116" s="39"/>
      <c r="L116" s="39"/>
      <c r="M116" s="39"/>
      <c r="N116" s="39"/>
      <c r="O116" s="39"/>
      <c r="P116" s="39"/>
      <c r="Q116" s="39"/>
      <c r="R116" s="39"/>
    </row>
    <row r="117" spans="1:18" s="38" customFormat="1">
      <c r="A117" s="60"/>
      <c r="B117" s="69"/>
      <c r="C117" s="69"/>
      <c r="D117" s="81"/>
      <c r="E117" s="71"/>
      <c r="F117" s="71"/>
      <c r="G117" s="71"/>
      <c r="H117" s="82"/>
      <c r="I117" s="37"/>
      <c r="K117" s="39"/>
      <c r="L117" s="39"/>
      <c r="M117" s="39"/>
      <c r="N117" s="39"/>
      <c r="O117" s="39"/>
      <c r="P117" s="39"/>
      <c r="Q117" s="39"/>
      <c r="R117" s="39"/>
    </row>
    <row r="118" spans="1:18" s="38" customFormat="1">
      <c r="A118" s="60"/>
      <c r="B118" s="69"/>
      <c r="C118" s="69"/>
      <c r="D118" s="81"/>
      <c r="E118" s="71"/>
      <c r="F118" s="71"/>
      <c r="G118" s="71"/>
      <c r="H118" s="82"/>
      <c r="I118" s="37"/>
      <c r="K118" s="39"/>
      <c r="L118" s="39"/>
      <c r="M118" s="39"/>
      <c r="N118" s="39"/>
      <c r="O118" s="39"/>
      <c r="P118" s="39"/>
      <c r="Q118" s="39"/>
      <c r="R118" s="39"/>
    </row>
    <row r="119" spans="1:18" s="38" customFormat="1">
      <c r="A119" s="60"/>
      <c r="B119" s="69"/>
      <c r="C119" s="69"/>
      <c r="D119" s="81"/>
      <c r="E119" s="71"/>
      <c r="F119" s="71"/>
      <c r="G119" s="71"/>
      <c r="H119" s="82"/>
      <c r="I119" s="37"/>
      <c r="K119" s="39"/>
      <c r="L119" s="39"/>
      <c r="M119" s="39"/>
      <c r="N119" s="39"/>
      <c r="O119" s="39"/>
      <c r="P119" s="39"/>
      <c r="Q119" s="39"/>
      <c r="R119" s="39"/>
    </row>
    <row r="120" spans="1:18" s="38" customFormat="1">
      <c r="A120" s="60"/>
      <c r="B120" s="69"/>
      <c r="C120" s="69"/>
      <c r="D120" s="81"/>
      <c r="E120" s="71"/>
      <c r="F120" s="71"/>
      <c r="G120" s="71"/>
      <c r="H120" s="82"/>
      <c r="I120" s="37"/>
      <c r="K120" s="39"/>
      <c r="L120" s="39"/>
      <c r="M120" s="39"/>
      <c r="N120" s="39"/>
      <c r="O120" s="39"/>
      <c r="P120" s="39"/>
      <c r="Q120" s="39"/>
      <c r="R120" s="39"/>
    </row>
    <row r="121" spans="1:18" s="38" customFormat="1">
      <c r="A121" s="60"/>
      <c r="B121" s="69"/>
      <c r="C121" s="69"/>
      <c r="D121" s="81"/>
      <c r="E121" s="71"/>
      <c r="F121" s="71"/>
      <c r="G121" s="71"/>
      <c r="H121" s="82"/>
      <c r="I121" s="37"/>
      <c r="K121" s="39"/>
      <c r="L121" s="39"/>
      <c r="M121" s="39"/>
      <c r="N121" s="39"/>
      <c r="O121" s="39"/>
      <c r="P121" s="39"/>
      <c r="Q121" s="39"/>
      <c r="R121" s="39"/>
    </row>
    <row r="122" spans="1:18" s="38" customFormat="1">
      <c r="A122" s="60"/>
      <c r="B122" s="69"/>
      <c r="C122" s="69"/>
      <c r="D122" s="81"/>
      <c r="E122" s="71"/>
      <c r="F122" s="71"/>
      <c r="G122" s="71"/>
      <c r="H122" s="82"/>
      <c r="I122" s="37"/>
      <c r="K122" s="39"/>
      <c r="L122" s="39"/>
      <c r="M122" s="39"/>
      <c r="N122" s="39"/>
      <c r="O122" s="39"/>
      <c r="P122" s="39"/>
      <c r="Q122" s="39"/>
      <c r="R122" s="39"/>
    </row>
    <row r="123" spans="1:18" s="38" customFormat="1">
      <c r="A123" s="60"/>
      <c r="B123" s="69"/>
      <c r="C123" s="69"/>
      <c r="D123" s="81"/>
      <c r="E123" s="71"/>
      <c r="F123" s="71"/>
      <c r="G123" s="71"/>
      <c r="H123" s="82"/>
      <c r="I123" s="37"/>
      <c r="K123" s="39"/>
      <c r="L123" s="39"/>
      <c r="M123" s="39"/>
      <c r="N123" s="39"/>
      <c r="O123" s="39"/>
      <c r="P123" s="39"/>
      <c r="Q123" s="39"/>
      <c r="R123" s="39"/>
    </row>
    <row r="124" spans="1:18" s="38" customFormat="1">
      <c r="A124" s="60"/>
      <c r="B124" s="69"/>
      <c r="C124" s="69"/>
      <c r="D124" s="81"/>
      <c r="E124" s="71"/>
      <c r="F124" s="71"/>
      <c r="G124" s="71"/>
      <c r="H124" s="82"/>
      <c r="I124" s="37"/>
      <c r="K124" s="39"/>
      <c r="L124" s="39"/>
      <c r="M124" s="39"/>
      <c r="N124" s="39"/>
      <c r="O124" s="39"/>
      <c r="P124" s="39"/>
      <c r="Q124" s="39"/>
      <c r="R124" s="39"/>
    </row>
    <row r="125" spans="1:18" s="38" customFormat="1">
      <c r="A125" s="60"/>
      <c r="B125" s="69"/>
      <c r="C125" s="69"/>
      <c r="D125" s="81"/>
      <c r="E125" s="71"/>
      <c r="F125" s="71"/>
      <c r="G125" s="71"/>
      <c r="H125" s="82"/>
      <c r="I125" s="37"/>
      <c r="K125" s="39"/>
      <c r="L125" s="39"/>
      <c r="M125" s="39"/>
      <c r="N125" s="39"/>
      <c r="O125" s="39"/>
      <c r="P125" s="39"/>
      <c r="Q125" s="39"/>
      <c r="R125" s="39"/>
    </row>
    <row r="126" spans="1:18" s="38" customFormat="1">
      <c r="A126" s="60"/>
      <c r="B126" s="69"/>
      <c r="C126" s="69"/>
      <c r="D126" s="81"/>
      <c r="E126" s="71"/>
      <c r="F126" s="71"/>
      <c r="G126" s="71"/>
      <c r="H126" s="82"/>
      <c r="I126" s="37"/>
      <c r="K126" s="39"/>
      <c r="L126" s="39"/>
      <c r="M126" s="39"/>
      <c r="N126" s="39"/>
      <c r="O126" s="39"/>
      <c r="P126" s="39"/>
      <c r="Q126" s="39"/>
      <c r="R126" s="39"/>
    </row>
    <row r="127" spans="1:18" s="38" customFormat="1">
      <c r="A127" s="60"/>
      <c r="B127" s="69"/>
      <c r="C127" s="69"/>
      <c r="D127" s="81"/>
      <c r="E127" s="71"/>
      <c r="F127" s="71"/>
      <c r="G127" s="71"/>
      <c r="H127" s="82"/>
      <c r="I127" s="37"/>
      <c r="K127" s="39"/>
      <c r="L127" s="39"/>
      <c r="M127" s="39"/>
      <c r="N127" s="39"/>
      <c r="O127" s="39"/>
      <c r="P127" s="39"/>
      <c r="Q127" s="39"/>
      <c r="R127" s="39"/>
    </row>
    <row r="128" spans="1:18" s="38" customFormat="1">
      <c r="A128" s="60"/>
      <c r="B128" s="69"/>
      <c r="C128" s="69"/>
      <c r="D128" s="81"/>
      <c r="E128" s="71"/>
      <c r="F128" s="71"/>
      <c r="G128" s="71"/>
      <c r="H128" s="82"/>
      <c r="I128" s="37"/>
      <c r="K128" s="39"/>
      <c r="L128" s="39"/>
      <c r="M128" s="39"/>
      <c r="N128" s="39"/>
      <c r="O128" s="39"/>
      <c r="P128" s="39"/>
      <c r="Q128" s="39"/>
      <c r="R128" s="39"/>
    </row>
    <row r="129" spans="1:18" s="38" customFormat="1">
      <c r="A129" s="60"/>
      <c r="B129" s="69"/>
      <c r="C129" s="69"/>
      <c r="D129" s="81"/>
      <c r="E129" s="71"/>
      <c r="F129" s="71"/>
      <c r="G129" s="71"/>
      <c r="H129" s="82"/>
      <c r="I129" s="37"/>
      <c r="K129" s="39"/>
      <c r="L129" s="39"/>
      <c r="M129" s="39"/>
      <c r="N129" s="39"/>
      <c r="O129" s="39"/>
      <c r="P129" s="39"/>
      <c r="Q129" s="39"/>
      <c r="R129" s="39"/>
    </row>
    <row r="130" spans="1:18" s="38" customFormat="1">
      <c r="A130" s="60"/>
      <c r="B130" s="69"/>
      <c r="C130" s="69"/>
      <c r="D130" s="81"/>
      <c r="E130" s="71"/>
      <c r="F130" s="71"/>
      <c r="G130" s="71"/>
      <c r="H130" s="82"/>
      <c r="I130" s="37"/>
      <c r="K130" s="39"/>
      <c r="L130" s="39"/>
      <c r="M130" s="39"/>
      <c r="N130" s="39"/>
      <c r="O130" s="39"/>
      <c r="P130" s="39"/>
      <c r="Q130" s="39"/>
      <c r="R130" s="39"/>
    </row>
    <row r="131" spans="1:18" s="38" customFormat="1">
      <c r="A131" s="60"/>
      <c r="B131" s="69"/>
      <c r="C131" s="69"/>
      <c r="D131" s="81"/>
      <c r="E131" s="71"/>
      <c r="F131" s="71"/>
      <c r="G131" s="71"/>
      <c r="H131" s="82"/>
      <c r="I131" s="37"/>
      <c r="K131" s="39"/>
      <c r="L131" s="39"/>
      <c r="M131" s="39"/>
      <c r="N131" s="39"/>
      <c r="O131" s="39"/>
      <c r="P131" s="39"/>
      <c r="Q131" s="39"/>
      <c r="R131" s="39"/>
    </row>
    <row r="132" spans="1:18" s="38" customFormat="1">
      <c r="A132" s="60"/>
      <c r="B132" s="69"/>
      <c r="C132" s="69"/>
      <c r="D132" s="81"/>
      <c r="E132" s="71"/>
      <c r="F132" s="71"/>
      <c r="G132" s="71"/>
      <c r="H132" s="82"/>
      <c r="I132" s="37"/>
      <c r="K132" s="39"/>
      <c r="L132" s="39"/>
      <c r="M132" s="39"/>
      <c r="N132" s="39"/>
      <c r="O132" s="39"/>
      <c r="P132" s="39"/>
      <c r="Q132" s="39"/>
      <c r="R132" s="39"/>
    </row>
    <row r="133" spans="1:18" s="38" customFormat="1">
      <c r="A133" s="60"/>
      <c r="B133" s="69"/>
      <c r="C133" s="69"/>
      <c r="D133" s="81"/>
      <c r="E133" s="71"/>
      <c r="F133" s="71"/>
      <c r="G133" s="71"/>
      <c r="H133" s="82"/>
      <c r="I133" s="37"/>
      <c r="K133" s="39"/>
      <c r="L133" s="39"/>
      <c r="M133" s="39"/>
      <c r="N133" s="39"/>
      <c r="O133" s="39"/>
      <c r="P133" s="39"/>
      <c r="Q133" s="39"/>
      <c r="R133" s="39"/>
    </row>
    <row r="134" spans="1:18" s="38" customFormat="1">
      <c r="A134" s="60"/>
      <c r="B134" s="69"/>
      <c r="C134" s="69"/>
      <c r="D134" s="81"/>
      <c r="E134" s="71"/>
      <c r="F134" s="71"/>
      <c r="G134" s="71"/>
      <c r="H134" s="82"/>
      <c r="I134" s="37"/>
      <c r="K134" s="39"/>
      <c r="L134" s="39"/>
      <c r="M134" s="39"/>
      <c r="N134" s="39"/>
      <c r="O134" s="39"/>
      <c r="P134" s="39"/>
      <c r="Q134" s="39"/>
      <c r="R134" s="39"/>
    </row>
    <row r="135" spans="1:18" s="38" customFormat="1">
      <c r="A135" s="60"/>
      <c r="B135" s="69"/>
      <c r="C135" s="69"/>
      <c r="D135" s="81"/>
      <c r="E135" s="71"/>
      <c r="F135" s="71"/>
      <c r="G135" s="71"/>
      <c r="H135" s="82"/>
      <c r="I135" s="37"/>
      <c r="K135" s="39"/>
      <c r="L135" s="39"/>
      <c r="M135" s="39"/>
      <c r="N135" s="39"/>
      <c r="O135" s="39"/>
      <c r="P135" s="39"/>
      <c r="Q135" s="39"/>
      <c r="R135" s="39"/>
    </row>
    <row r="136" spans="1:18" s="38" customFormat="1">
      <c r="A136" s="60"/>
      <c r="B136" s="69"/>
      <c r="C136" s="69"/>
      <c r="D136" s="81"/>
      <c r="E136" s="71"/>
      <c r="F136" s="71"/>
      <c r="G136" s="71"/>
      <c r="H136" s="82"/>
      <c r="I136" s="37"/>
      <c r="K136" s="39"/>
      <c r="L136" s="39"/>
      <c r="M136" s="39"/>
      <c r="N136" s="39"/>
      <c r="O136" s="39"/>
      <c r="P136" s="39"/>
      <c r="Q136" s="39"/>
      <c r="R136" s="39"/>
    </row>
    <row r="137" spans="1:18" s="38" customFormat="1">
      <c r="A137" s="60"/>
      <c r="B137" s="69"/>
      <c r="C137" s="69"/>
      <c r="D137" s="81"/>
      <c r="E137" s="71"/>
      <c r="F137" s="71"/>
      <c r="G137" s="71"/>
      <c r="H137" s="82"/>
      <c r="I137" s="37"/>
      <c r="K137" s="39"/>
      <c r="L137" s="39"/>
      <c r="M137" s="39"/>
      <c r="N137" s="39"/>
      <c r="O137" s="39"/>
      <c r="P137" s="39"/>
      <c r="Q137" s="39"/>
      <c r="R137" s="39"/>
    </row>
    <row r="138" spans="1:18" s="38" customFormat="1">
      <c r="A138" s="60"/>
      <c r="B138" s="69"/>
      <c r="C138" s="69"/>
      <c r="D138" s="81"/>
      <c r="E138" s="71"/>
      <c r="F138" s="71"/>
      <c r="G138" s="71"/>
      <c r="H138" s="82"/>
      <c r="I138" s="37"/>
      <c r="K138" s="39"/>
      <c r="L138" s="39"/>
      <c r="M138" s="39"/>
      <c r="N138" s="39"/>
      <c r="O138" s="39"/>
      <c r="P138" s="39"/>
      <c r="Q138" s="39"/>
      <c r="R138" s="39"/>
    </row>
    <row r="139" spans="1:18" s="38" customFormat="1">
      <c r="A139" s="60"/>
      <c r="B139" s="69"/>
      <c r="C139" s="69"/>
      <c r="D139" s="81"/>
      <c r="E139" s="71"/>
      <c r="F139" s="71"/>
      <c r="G139" s="71"/>
      <c r="H139" s="82"/>
      <c r="I139" s="37"/>
      <c r="K139" s="39"/>
      <c r="L139" s="39"/>
      <c r="M139" s="39"/>
      <c r="N139" s="39"/>
      <c r="O139" s="39"/>
      <c r="P139" s="39"/>
      <c r="Q139" s="39"/>
      <c r="R139" s="39"/>
    </row>
    <row r="140" spans="1:18" s="38" customFormat="1">
      <c r="A140" s="60"/>
      <c r="B140" s="69"/>
      <c r="C140" s="69"/>
      <c r="D140" s="81"/>
      <c r="E140" s="71"/>
      <c r="F140" s="71"/>
      <c r="G140" s="71"/>
      <c r="H140" s="82"/>
      <c r="I140" s="37"/>
      <c r="K140" s="39"/>
      <c r="L140" s="39"/>
      <c r="M140" s="39"/>
      <c r="N140" s="39"/>
      <c r="O140" s="39"/>
      <c r="P140" s="39"/>
      <c r="Q140" s="39"/>
      <c r="R140" s="39"/>
    </row>
    <row r="141" spans="1:18" s="38" customFormat="1">
      <c r="A141" s="60"/>
      <c r="B141" s="69"/>
      <c r="C141" s="69"/>
      <c r="D141" s="81"/>
      <c r="E141" s="71"/>
      <c r="F141" s="71"/>
      <c r="G141" s="71"/>
      <c r="H141" s="82"/>
      <c r="I141" s="37"/>
      <c r="K141" s="39"/>
      <c r="L141" s="39"/>
      <c r="M141" s="39"/>
      <c r="N141" s="39"/>
      <c r="O141" s="39"/>
      <c r="P141" s="39"/>
      <c r="Q141" s="39"/>
      <c r="R141" s="39"/>
    </row>
    <row r="142" spans="1:18" s="38" customFormat="1">
      <c r="A142" s="60"/>
      <c r="B142" s="69"/>
      <c r="C142" s="69"/>
      <c r="D142" s="81"/>
      <c r="E142" s="71"/>
      <c r="F142" s="71"/>
      <c r="G142" s="71"/>
      <c r="H142" s="82"/>
      <c r="I142" s="37"/>
      <c r="K142" s="39"/>
      <c r="L142" s="39"/>
      <c r="M142" s="39"/>
      <c r="N142" s="39"/>
      <c r="O142" s="39"/>
      <c r="P142" s="39"/>
      <c r="Q142" s="39"/>
      <c r="R142" s="39"/>
    </row>
    <row r="143" spans="1:18" s="38" customFormat="1">
      <c r="A143" s="60"/>
      <c r="B143" s="69"/>
      <c r="C143" s="69"/>
      <c r="D143" s="81"/>
      <c r="E143" s="71"/>
      <c r="F143" s="71"/>
      <c r="G143" s="71"/>
      <c r="H143" s="82"/>
      <c r="I143" s="37"/>
      <c r="K143" s="39"/>
      <c r="L143" s="39"/>
      <c r="M143" s="39"/>
      <c r="N143" s="39"/>
      <c r="O143" s="39"/>
      <c r="P143" s="39"/>
      <c r="Q143" s="39"/>
      <c r="R143" s="39"/>
    </row>
    <row r="144" spans="1:18" s="38" customFormat="1">
      <c r="A144" s="60"/>
      <c r="B144" s="69"/>
      <c r="C144" s="69"/>
      <c r="D144" s="81"/>
      <c r="E144" s="71"/>
      <c r="F144" s="71"/>
      <c r="G144" s="71"/>
      <c r="H144" s="82"/>
      <c r="I144" s="37"/>
      <c r="K144" s="39"/>
      <c r="L144" s="39"/>
      <c r="M144" s="39"/>
      <c r="N144" s="39"/>
      <c r="O144" s="39"/>
      <c r="P144" s="39"/>
      <c r="Q144" s="39"/>
      <c r="R144" s="39"/>
    </row>
    <row r="145" spans="1:18" s="38" customFormat="1">
      <c r="A145" s="60"/>
      <c r="B145" s="69"/>
      <c r="C145" s="69"/>
      <c r="D145" s="81"/>
      <c r="E145" s="71"/>
      <c r="F145" s="71"/>
      <c r="G145" s="71"/>
      <c r="H145" s="82"/>
      <c r="I145" s="37"/>
      <c r="K145" s="39"/>
      <c r="L145" s="39"/>
      <c r="M145" s="39"/>
      <c r="N145" s="39"/>
      <c r="O145" s="39"/>
      <c r="P145" s="39"/>
      <c r="Q145" s="39"/>
      <c r="R145" s="39"/>
    </row>
    <row r="146" spans="1:18" s="38" customFormat="1">
      <c r="A146" s="60"/>
      <c r="B146" s="69"/>
      <c r="C146" s="69"/>
      <c r="D146" s="81"/>
      <c r="E146" s="71"/>
      <c r="F146" s="71"/>
      <c r="G146" s="71"/>
      <c r="H146" s="82"/>
      <c r="I146" s="37"/>
      <c r="K146" s="39"/>
      <c r="L146" s="39"/>
      <c r="M146" s="39"/>
      <c r="N146" s="39"/>
      <c r="O146" s="39"/>
      <c r="P146" s="39"/>
      <c r="Q146" s="39"/>
      <c r="R146" s="39"/>
    </row>
    <row r="147" spans="1:18" s="38" customFormat="1">
      <c r="A147" s="60"/>
      <c r="B147" s="69"/>
      <c r="C147" s="69"/>
      <c r="D147" s="81"/>
      <c r="E147" s="71"/>
      <c r="F147" s="71"/>
      <c r="G147" s="71"/>
      <c r="H147" s="82"/>
      <c r="I147" s="37"/>
      <c r="K147" s="39"/>
      <c r="L147" s="39"/>
      <c r="M147" s="39"/>
      <c r="N147" s="39"/>
      <c r="O147" s="39"/>
      <c r="P147" s="39"/>
      <c r="Q147" s="39"/>
      <c r="R147" s="39"/>
    </row>
    <row r="148" spans="1:18" s="38" customFormat="1">
      <c r="A148" s="60"/>
      <c r="B148" s="69"/>
      <c r="C148" s="69"/>
      <c r="D148" s="81"/>
      <c r="E148" s="71"/>
      <c r="F148" s="71"/>
      <c r="G148" s="71"/>
      <c r="H148" s="82"/>
      <c r="I148" s="37"/>
      <c r="K148" s="39"/>
      <c r="L148" s="39"/>
      <c r="M148" s="39"/>
      <c r="N148" s="39"/>
      <c r="O148" s="39"/>
      <c r="P148" s="39"/>
      <c r="Q148" s="39"/>
      <c r="R148" s="39"/>
    </row>
    <row r="149" spans="1:18" s="38" customFormat="1">
      <c r="A149" s="60"/>
      <c r="B149" s="69"/>
      <c r="C149" s="69"/>
      <c r="D149" s="81"/>
      <c r="E149" s="71"/>
      <c r="F149" s="71"/>
      <c r="G149" s="71"/>
      <c r="H149" s="82"/>
      <c r="I149" s="37"/>
      <c r="K149" s="39"/>
      <c r="L149" s="39"/>
      <c r="M149" s="39"/>
      <c r="N149" s="39"/>
      <c r="O149" s="39"/>
      <c r="P149" s="39"/>
      <c r="Q149" s="39"/>
      <c r="R149" s="39"/>
    </row>
    <row r="150" spans="1:18" s="38" customFormat="1">
      <c r="A150" s="60"/>
      <c r="B150" s="69"/>
      <c r="C150" s="69"/>
      <c r="D150" s="81"/>
      <c r="E150" s="71"/>
      <c r="F150" s="71"/>
      <c r="G150" s="71"/>
      <c r="H150" s="82"/>
      <c r="I150" s="37"/>
      <c r="K150" s="39"/>
      <c r="L150" s="39"/>
      <c r="M150" s="39"/>
      <c r="N150" s="39"/>
      <c r="O150" s="39"/>
      <c r="P150" s="39"/>
      <c r="Q150" s="39"/>
      <c r="R150" s="39"/>
    </row>
    <row r="151" spans="1:18" s="38" customFormat="1">
      <c r="A151" s="60"/>
      <c r="B151" s="69"/>
      <c r="C151" s="69"/>
      <c r="D151" s="81"/>
      <c r="E151" s="71"/>
      <c r="F151" s="71"/>
      <c r="G151" s="71"/>
      <c r="H151" s="82"/>
      <c r="I151" s="37"/>
      <c r="K151" s="39"/>
      <c r="L151" s="39"/>
      <c r="M151" s="39"/>
      <c r="N151" s="39"/>
      <c r="O151" s="39"/>
      <c r="P151" s="39"/>
      <c r="Q151" s="39"/>
      <c r="R151" s="39"/>
    </row>
    <row r="152" spans="1:18" s="38" customFormat="1">
      <c r="A152" s="60"/>
      <c r="B152" s="69"/>
      <c r="C152" s="69"/>
      <c r="D152" s="81"/>
      <c r="E152" s="71"/>
      <c r="F152" s="71"/>
      <c r="G152" s="71"/>
      <c r="H152" s="82"/>
      <c r="I152" s="37"/>
      <c r="K152" s="39"/>
      <c r="L152" s="39"/>
      <c r="M152" s="39"/>
      <c r="N152" s="39"/>
      <c r="O152" s="39"/>
      <c r="P152" s="39"/>
      <c r="Q152" s="39"/>
      <c r="R152" s="39"/>
    </row>
    <row r="153" spans="1:18" s="38" customFormat="1">
      <c r="A153" s="60"/>
      <c r="B153" s="69"/>
      <c r="C153" s="69"/>
      <c r="D153" s="81"/>
      <c r="E153" s="71"/>
      <c r="F153" s="71"/>
      <c r="G153" s="71"/>
      <c r="H153" s="82"/>
      <c r="I153" s="37"/>
      <c r="K153" s="39"/>
      <c r="L153" s="39"/>
      <c r="M153" s="39"/>
      <c r="N153" s="39"/>
      <c r="O153" s="39"/>
      <c r="P153" s="39"/>
      <c r="Q153" s="39"/>
      <c r="R153" s="39"/>
    </row>
    <row r="154" spans="1:18" s="38" customFormat="1">
      <c r="A154" s="60"/>
      <c r="B154" s="69"/>
      <c r="C154" s="69"/>
      <c r="D154" s="81"/>
      <c r="E154" s="71"/>
      <c r="F154" s="71"/>
      <c r="G154" s="71"/>
      <c r="H154" s="82"/>
      <c r="I154" s="37"/>
      <c r="K154" s="39"/>
      <c r="L154" s="39"/>
      <c r="M154" s="39"/>
      <c r="N154" s="39"/>
      <c r="O154" s="39"/>
      <c r="P154" s="39"/>
      <c r="Q154" s="39"/>
      <c r="R154" s="39"/>
    </row>
    <row r="155" spans="1:18" s="38" customFormat="1">
      <c r="A155" s="60"/>
      <c r="B155" s="69"/>
      <c r="C155" s="69"/>
      <c r="D155" s="81"/>
      <c r="E155" s="71"/>
      <c r="F155" s="71"/>
      <c r="G155" s="71"/>
      <c r="H155" s="82"/>
      <c r="I155" s="37"/>
      <c r="K155" s="39"/>
      <c r="L155" s="39"/>
      <c r="M155" s="39"/>
      <c r="N155" s="39"/>
      <c r="O155" s="39"/>
      <c r="P155" s="39"/>
      <c r="Q155" s="39"/>
      <c r="R155" s="39"/>
    </row>
    <row r="156" spans="1:18" s="38" customFormat="1">
      <c r="A156" s="60"/>
      <c r="B156" s="69"/>
      <c r="C156" s="69"/>
      <c r="D156" s="81"/>
      <c r="E156" s="71"/>
      <c r="F156" s="71"/>
      <c r="G156" s="71"/>
      <c r="H156" s="82"/>
      <c r="I156" s="37"/>
      <c r="K156" s="39"/>
      <c r="L156" s="39"/>
      <c r="M156" s="39"/>
      <c r="N156" s="39"/>
      <c r="O156" s="39"/>
      <c r="P156" s="39"/>
      <c r="Q156" s="39"/>
      <c r="R156" s="39"/>
    </row>
    <row r="157" spans="1:18" s="38" customFormat="1">
      <c r="A157" s="60"/>
      <c r="B157" s="69"/>
      <c r="C157" s="69"/>
      <c r="D157" s="81"/>
      <c r="E157" s="71"/>
      <c r="F157" s="71"/>
      <c r="G157" s="71"/>
      <c r="H157" s="82"/>
      <c r="I157" s="37"/>
      <c r="K157" s="39"/>
      <c r="L157" s="39"/>
      <c r="M157" s="39"/>
      <c r="N157" s="39"/>
      <c r="O157" s="39"/>
      <c r="P157" s="39"/>
      <c r="Q157" s="39"/>
      <c r="R157" s="39"/>
    </row>
    <row r="158" spans="1:18" s="38" customFormat="1">
      <c r="A158" s="60"/>
      <c r="B158" s="69"/>
      <c r="C158" s="69"/>
      <c r="D158" s="81"/>
      <c r="E158" s="71"/>
      <c r="F158" s="71"/>
      <c r="G158" s="71"/>
      <c r="H158" s="82"/>
      <c r="I158" s="37"/>
      <c r="K158" s="39"/>
      <c r="L158" s="39"/>
      <c r="M158" s="39"/>
      <c r="N158" s="39"/>
      <c r="O158" s="39"/>
      <c r="P158" s="39"/>
      <c r="Q158" s="39"/>
      <c r="R158" s="39"/>
    </row>
    <row r="159" spans="1:18" s="38" customFormat="1">
      <c r="A159" s="60"/>
      <c r="B159" s="69"/>
      <c r="C159" s="69"/>
      <c r="D159" s="81"/>
      <c r="E159" s="71"/>
      <c r="F159" s="71"/>
      <c r="G159" s="71"/>
      <c r="H159" s="82"/>
      <c r="I159" s="37"/>
      <c r="K159" s="39"/>
      <c r="L159" s="39"/>
      <c r="M159" s="39"/>
      <c r="N159" s="39"/>
      <c r="O159" s="39"/>
      <c r="P159" s="39"/>
      <c r="Q159" s="39"/>
      <c r="R159" s="39"/>
    </row>
    <row r="160" spans="1:18" s="38" customFormat="1">
      <c r="A160" s="60"/>
      <c r="B160" s="69"/>
      <c r="C160" s="69"/>
      <c r="D160" s="81"/>
      <c r="E160" s="71"/>
      <c r="F160" s="71"/>
      <c r="G160" s="71"/>
      <c r="H160" s="82"/>
      <c r="I160" s="37"/>
      <c r="K160" s="39"/>
      <c r="L160" s="39"/>
      <c r="M160" s="39"/>
      <c r="N160" s="39"/>
      <c r="O160" s="39"/>
      <c r="P160" s="39"/>
      <c r="Q160" s="39"/>
      <c r="R160" s="39"/>
    </row>
    <row r="161" spans="1:18" s="38" customFormat="1">
      <c r="A161" s="60"/>
      <c r="B161" s="69"/>
      <c r="C161" s="69"/>
      <c r="D161" s="81"/>
      <c r="E161" s="71"/>
      <c r="F161" s="71"/>
      <c r="G161" s="71"/>
      <c r="H161" s="82"/>
      <c r="I161" s="37"/>
      <c r="K161" s="39"/>
      <c r="L161" s="39"/>
      <c r="M161" s="39"/>
      <c r="N161" s="39"/>
      <c r="O161" s="39"/>
      <c r="P161" s="39"/>
      <c r="Q161" s="39"/>
      <c r="R161" s="39"/>
    </row>
    <row r="162" spans="1:18" s="38" customFormat="1">
      <c r="A162" s="60"/>
      <c r="B162" s="69"/>
      <c r="C162" s="69"/>
      <c r="D162" s="81"/>
      <c r="E162" s="71"/>
      <c r="F162" s="71"/>
      <c r="G162" s="71"/>
      <c r="H162" s="82"/>
      <c r="I162" s="37"/>
      <c r="K162" s="39"/>
      <c r="L162" s="39"/>
      <c r="M162" s="39"/>
      <c r="N162" s="39"/>
      <c r="O162" s="39"/>
      <c r="P162" s="39"/>
      <c r="Q162" s="39"/>
      <c r="R162" s="39"/>
    </row>
    <row r="163" spans="1:18" s="38" customFormat="1">
      <c r="A163" s="60"/>
      <c r="B163" s="69"/>
      <c r="C163" s="69"/>
      <c r="D163" s="81"/>
      <c r="E163" s="71"/>
      <c r="F163" s="71"/>
      <c r="G163" s="71"/>
      <c r="H163" s="82"/>
      <c r="I163" s="37"/>
      <c r="K163" s="39"/>
      <c r="L163" s="39"/>
      <c r="M163" s="39"/>
      <c r="N163" s="39"/>
      <c r="O163" s="39"/>
      <c r="P163" s="39"/>
      <c r="Q163" s="39"/>
      <c r="R163" s="39"/>
    </row>
    <row r="164" spans="1:18" s="38" customFormat="1">
      <c r="A164" s="60"/>
      <c r="B164" s="69"/>
      <c r="C164" s="69"/>
      <c r="D164" s="81"/>
      <c r="E164" s="71"/>
      <c r="F164" s="71"/>
      <c r="G164" s="71"/>
      <c r="H164" s="82"/>
      <c r="I164" s="37"/>
      <c r="K164" s="39"/>
      <c r="L164" s="39"/>
      <c r="M164" s="39"/>
      <c r="N164" s="39"/>
      <c r="O164" s="39"/>
      <c r="P164" s="39"/>
      <c r="Q164" s="39"/>
      <c r="R164" s="39"/>
    </row>
    <row r="165" spans="1:18" s="38" customFormat="1">
      <c r="A165" s="60"/>
      <c r="B165" s="69"/>
      <c r="C165" s="69"/>
      <c r="D165" s="81"/>
      <c r="E165" s="71"/>
      <c r="F165" s="71"/>
      <c r="G165" s="71"/>
      <c r="H165" s="82"/>
      <c r="I165" s="37"/>
      <c r="K165" s="39"/>
      <c r="L165" s="39"/>
      <c r="M165" s="39"/>
      <c r="N165" s="39"/>
      <c r="O165" s="39"/>
      <c r="P165" s="39"/>
      <c r="Q165" s="39"/>
      <c r="R165" s="39"/>
    </row>
    <row r="166" spans="1:18" s="38" customFormat="1">
      <c r="A166" s="60"/>
      <c r="B166" s="69"/>
      <c r="C166" s="69"/>
      <c r="D166" s="81"/>
      <c r="E166" s="71"/>
      <c r="F166" s="71"/>
      <c r="G166" s="71"/>
      <c r="H166" s="82"/>
      <c r="I166" s="37"/>
      <c r="K166" s="39"/>
      <c r="L166" s="39"/>
      <c r="M166" s="39"/>
      <c r="N166" s="39"/>
      <c r="O166" s="39"/>
      <c r="P166" s="39"/>
      <c r="Q166" s="39"/>
      <c r="R166" s="39"/>
    </row>
    <row r="167" spans="1:18" s="38" customFormat="1">
      <c r="A167" s="60"/>
      <c r="B167" s="69"/>
      <c r="C167" s="69"/>
      <c r="D167" s="81"/>
      <c r="E167" s="71"/>
      <c r="F167" s="71"/>
      <c r="G167" s="71"/>
      <c r="H167" s="82"/>
      <c r="I167" s="37"/>
      <c r="K167" s="39"/>
      <c r="L167" s="39"/>
      <c r="M167" s="39"/>
      <c r="N167" s="39"/>
      <c r="O167" s="39"/>
      <c r="P167" s="39"/>
      <c r="Q167" s="39"/>
      <c r="R167" s="39"/>
    </row>
    <row r="168" spans="1:18" s="38" customFormat="1">
      <c r="A168" s="60"/>
      <c r="B168" s="69"/>
      <c r="C168" s="69"/>
      <c r="D168" s="81"/>
      <c r="E168" s="71"/>
      <c r="F168" s="71"/>
      <c r="G168" s="71"/>
      <c r="H168" s="82"/>
      <c r="I168" s="37"/>
      <c r="K168" s="39"/>
      <c r="L168" s="39"/>
      <c r="M168" s="39"/>
      <c r="N168" s="39"/>
      <c r="O168" s="39"/>
      <c r="P168" s="39"/>
      <c r="Q168" s="39"/>
      <c r="R168" s="39"/>
    </row>
    <row r="169" spans="1:18" s="38" customFormat="1">
      <c r="A169" s="60"/>
      <c r="B169" s="69"/>
      <c r="C169" s="69"/>
      <c r="D169" s="81"/>
      <c r="E169" s="71"/>
      <c r="F169" s="71"/>
      <c r="G169" s="71"/>
      <c r="H169" s="82"/>
      <c r="I169" s="37"/>
      <c r="K169" s="39"/>
      <c r="L169" s="39"/>
      <c r="M169" s="39"/>
      <c r="N169" s="39"/>
      <c r="O169" s="39"/>
      <c r="P169" s="39"/>
      <c r="Q169" s="39"/>
      <c r="R169" s="39"/>
    </row>
    <row r="170" spans="1:18" s="38" customFormat="1">
      <c r="A170" s="60"/>
      <c r="B170" s="69"/>
      <c r="C170" s="69"/>
      <c r="D170" s="81"/>
      <c r="E170" s="71"/>
      <c r="F170" s="71"/>
      <c r="G170" s="71"/>
      <c r="H170" s="82"/>
      <c r="I170" s="37"/>
      <c r="K170" s="39"/>
      <c r="L170" s="39"/>
      <c r="M170" s="39"/>
      <c r="N170" s="39"/>
      <c r="O170" s="39"/>
      <c r="P170" s="39"/>
      <c r="Q170" s="39"/>
      <c r="R170" s="39"/>
    </row>
    <row r="171" spans="1:18" s="38" customFormat="1">
      <c r="A171" s="60"/>
      <c r="B171" s="69"/>
      <c r="C171" s="69"/>
      <c r="D171" s="81"/>
      <c r="E171" s="71"/>
      <c r="F171" s="71"/>
      <c r="G171" s="71"/>
      <c r="H171" s="82"/>
      <c r="I171" s="37"/>
      <c r="K171" s="39"/>
      <c r="L171" s="39"/>
      <c r="M171" s="39"/>
      <c r="N171" s="39"/>
      <c r="O171" s="39"/>
      <c r="P171" s="39"/>
      <c r="Q171" s="39"/>
      <c r="R171" s="39"/>
    </row>
    <row r="172" spans="1:18" s="38" customFormat="1">
      <c r="A172" s="60"/>
      <c r="B172" s="69"/>
      <c r="C172" s="69"/>
      <c r="D172" s="81"/>
      <c r="E172" s="71"/>
      <c r="F172" s="71"/>
      <c r="G172" s="71"/>
      <c r="H172" s="82"/>
      <c r="I172" s="37"/>
      <c r="K172" s="39"/>
      <c r="L172" s="39"/>
      <c r="M172" s="39"/>
      <c r="N172" s="39"/>
      <c r="O172" s="39"/>
      <c r="P172" s="39"/>
      <c r="Q172" s="39"/>
      <c r="R172" s="39"/>
    </row>
    <row r="173" spans="1:18" s="38" customFormat="1">
      <c r="A173" s="60"/>
      <c r="B173" s="69"/>
      <c r="C173" s="69"/>
      <c r="D173" s="81"/>
      <c r="E173" s="71"/>
      <c r="F173" s="71"/>
      <c r="G173" s="71"/>
      <c r="H173" s="82"/>
      <c r="I173" s="37"/>
      <c r="K173" s="39"/>
      <c r="L173" s="39"/>
      <c r="M173" s="39"/>
      <c r="N173" s="39"/>
      <c r="O173" s="39"/>
      <c r="P173" s="39"/>
      <c r="Q173" s="39"/>
      <c r="R173" s="39"/>
    </row>
    <row r="174" spans="1:18" s="38" customFormat="1">
      <c r="A174" s="60"/>
      <c r="B174" s="69"/>
      <c r="C174" s="69"/>
      <c r="D174" s="81"/>
      <c r="E174" s="71"/>
      <c r="F174" s="71"/>
      <c r="G174" s="71"/>
      <c r="H174" s="82"/>
      <c r="I174" s="37"/>
      <c r="K174" s="39"/>
      <c r="L174" s="39"/>
      <c r="M174" s="39"/>
      <c r="N174" s="39"/>
      <c r="O174" s="39"/>
      <c r="P174" s="39"/>
      <c r="Q174" s="39"/>
      <c r="R174" s="39"/>
    </row>
    <row r="175" spans="1:18" s="38" customFormat="1">
      <c r="A175" s="60"/>
      <c r="B175" s="69"/>
      <c r="C175" s="69"/>
      <c r="D175" s="81"/>
      <c r="E175" s="71"/>
      <c r="F175" s="71"/>
      <c r="G175" s="71"/>
      <c r="H175" s="82"/>
      <c r="I175" s="37"/>
      <c r="K175" s="39"/>
      <c r="L175" s="39"/>
      <c r="M175" s="39"/>
      <c r="N175" s="39"/>
      <c r="O175" s="39"/>
      <c r="P175" s="39"/>
      <c r="Q175" s="39"/>
      <c r="R175" s="39"/>
    </row>
    <row r="176" spans="1:18" s="38" customFormat="1">
      <c r="A176" s="60"/>
      <c r="B176" s="69"/>
      <c r="C176" s="69"/>
      <c r="D176" s="81"/>
      <c r="E176" s="71"/>
      <c r="F176" s="71"/>
      <c r="G176" s="71"/>
      <c r="H176" s="82"/>
      <c r="I176" s="37"/>
      <c r="K176" s="39"/>
      <c r="L176" s="39"/>
      <c r="M176" s="39"/>
      <c r="N176" s="39"/>
      <c r="O176" s="39"/>
      <c r="P176" s="39"/>
      <c r="Q176" s="39"/>
      <c r="R176" s="39"/>
    </row>
    <row r="177" spans="1:18" s="38" customFormat="1">
      <c r="A177" s="60"/>
      <c r="B177" s="69"/>
      <c r="C177" s="69"/>
      <c r="D177" s="81"/>
      <c r="E177" s="71"/>
      <c r="F177" s="71"/>
      <c r="G177" s="71"/>
      <c r="H177" s="82"/>
      <c r="I177" s="37"/>
      <c r="K177" s="39"/>
      <c r="L177" s="39"/>
      <c r="M177" s="39"/>
      <c r="N177" s="39"/>
      <c r="O177" s="39"/>
      <c r="P177" s="39"/>
      <c r="Q177" s="39"/>
      <c r="R177" s="39"/>
    </row>
    <row r="178" spans="1:18" s="38" customFormat="1">
      <c r="A178" s="60"/>
      <c r="B178" s="69"/>
      <c r="C178" s="69"/>
      <c r="D178" s="81"/>
      <c r="E178" s="71"/>
      <c r="F178" s="71"/>
      <c r="G178" s="71"/>
      <c r="H178" s="82"/>
      <c r="I178" s="37"/>
      <c r="K178" s="39"/>
      <c r="L178" s="39"/>
      <c r="M178" s="39"/>
      <c r="N178" s="39"/>
      <c r="O178" s="39"/>
      <c r="P178" s="39"/>
      <c r="Q178" s="39"/>
      <c r="R178" s="39"/>
    </row>
    <row r="179" spans="1:18" s="38" customFormat="1">
      <c r="A179" s="60"/>
      <c r="B179" s="69"/>
      <c r="C179" s="69"/>
      <c r="D179" s="81"/>
      <c r="E179" s="71"/>
      <c r="F179" s="71"/>
      <c r="G179" s="71"/>
      <c r="H179" s="82"/>
      <c r="I179" s="37"/>
      <c r="K179" s="39"/>
      <c r="L179" s="39"/>
      <c r="M179" s="39"/>
      <c r="N179" s="39"/>
      <c r="O179" s="39"/>
      <c r="P179" s="39"/>
      <c r="Q179" s="39"/>
      <c r="R179" s="39"/>
    </row>
    <row r="180" spans="1:18" s="38" customFormat="1">
      <c r="A180" s="60"/>
      <c r="B180" s="69"/>
      <c r="C180" s="69"/>
      <c r="D180" s="81"/>
      <c r="E180" s="71"/>
      <c r="F180" s="71"/>
      <c r="G180" s="71"/>
      <c r="H180" s="82"/>
      <c r="I180" s="37"/>
      <c r="K180" s="39"/>
      <c r="L180" s="39"/>
      <c r="M180" s="39"/>
      <c r="N180" s="39"/>
      <c r="O180" s="39"/>
      <c r="P180" s="39"/>
      <c r="Q180" s="39"/>
      <c r="R180" s="39"/>
    </row>
    <row r="181" spans="1:18" s="38" customFormat="1">
      <c r="A181" s="60"/>
      <c r="B181" s="69"/>
      <c r="C181" s="69"/>
      <c r="D181" s="81"/>
      <c r="E181" s="71"/>
      <c r="F181" s="71"/>
      <c r="G181" s="71"/>
      <c r="H181" s="82"/>
      <c r="I181" s="37"/>
      <c r="K181" s="39"/>
      <c r="L181" s="39"/>
      <c r="M181" s="39"/>
      <c r="N181" s="39"/>
      <c r="O181" s="39"/>
      <c r="P181" s="39"/>
      <c r="Q181" s="39"/>
      <c r="R181" s="39"/>
    </row>
    <row r="182" spans="1:18" s="38" customFormat="1">
      <c r="A182" s="60"/>
      <c r="B182" s="69"/>
      <c r="C182" s="69"/>
      <c r="D182" s="81"/>
      <c r="E182" s="71"/>
      <c r="F182" s="71"/>
      <c r="G182" s="71"/>
      <c r="H182" s="82"/>
      <c r="I182" s="37"/>
      <c r="K182" s="39"/>
      <c r="L182" s="39"/>
      <c r="M182" s="39"/>
      <c r="N182" s="39"/>
      <c r="O182" s="39"/>
      <c r="P182" s="39"/>
      <c r="Q182" s="39"/>
      <c r="R182" s="39"/>
    </row>
    <row r="183" spans="1:18" s="38" customFormat="1">
      <c r="A183" s="60"/>
      <c r="B183" s="69"/>
      <c r="C183" s="69"/>
      <c r="D183" s="81"/>
      <c r="E183" s="71"/>
      <c r="F183" s="71"/>
      <c r="G183" s="71"/>
      <c r="H183" s="82"/>
      <c r="I183" s="37"/>
      <c r="K183" s="39"/>
      <c r="L183" s="39"/>
      <c r="M183" s="39"/>
      <c r="N183" s="39"/>
      <c r="O183" s="39"/>
      <c r="P183" s="39"/>
      <c r="Q183" s="39"/>
      <c r="R183" s="39"/>
    </row>
    <row r="184" spans="1:18" s="38" customFormat="1">
      <c r="A184" s="60"/>
      <c r="B184" s="69"/>
      <c r="C184" s="69"/>
      <c r="D184" s="81"/>
      <c r="E184" s="71"/>
      <c r="F184" s="71"/>
      <c r="G184" s="71"/>
      <c r="H184" s="82"/>
      <c r="I184" s="37"/>
      <c r="K184" s="39"/>
      <c r="L184" s="39"/>
      <c r="M184" s="39"/>
      <c r="N184" s="39"/>
      <c r="O184" s="39"/>
      <c r="P184" s="39"/>
      <c r="Q184" s="39"/>
      <c r="R184" s="39"/>
    </row>
    <row r="185" spans="1:18" s="38" customFormat="1">
      <c r="A185" s="60"/>
      <c r="B185" s="69"/>
      <c r="C185" s="69"/>
      <c r="D185" s="81"/>
      <c r="E185" s="71"/>
      <c r="F185" s="71"/>
      <c r="G185" s="71"/>
      <c r="H185" s="82"/>
      <c r="I185" s="37"/>
      <c r="K185" s="39"/>
      <c r="L185" s="39"/>
      <c r="M185" s="39"/>
      <c r="N185" s="39"/>
      <c r="O185" s="39"/>
      <c r="P185" s="39"/>
      <c r="Q185" s="39"/>
      <c r="R185" s="39"/>
    </row>
    <row r="186" spans="1:18" s="38" customFormat="1">
      <c r="A186" s="60"/>
      <c r="B186" s="69"/>
      <c r="C186" s="69"/>
      <c r="D186" s="81"/>
      <c r="E186" s="71"/>
      <c r="F186" s="71"/>
      <c r="G186" s="71"/>
      <c r="H186" s="82"/>
      <c r="I186" s="37"/>
      <c r="K186" s="39"/>
      <c r="L186" s="39"/>
      <c r="M186" s="39"/>
      <c r="N186" s="39"/>
      <c r="O186" s="39"/>
      <c r="P186" s="39"/>
      <c r="Q186" s="39"/>
      <c r="R186" s="39"/>
    </row>
    <row r="187" spans="1:18" s="38" customFormat="1">
      <c r="A187" s="60"/>
      <c r="B187" s="69"/>
      <c r="C187" s="69"/>
      <c r="D187" s="81"/>
      <c r="E187" s="71"/>
      <c r="F187" s="71"/>
      <c r="G187" s="71"/>
      <c r="H187" s="82"/>
      <c r="I187" s="37"/>
      <c r="K187" s="39"/>
      <c r="L187" s="39"/>
      <c r="M187" s="39"/>
      <c r="N187" s="39"/>
      <c r="O187" s="39"/>
      <c r="P187" s="39"/>
      <c r="Q187" s="39"/>
      <c r="R187" s="39"/>
    </row>
    <row r="188" spans="1:18" s="38" customFormat="1">
      <c r="A188" s="60"/>
      <c r="B188" s="69"/>
      <c r="C188" s="69"/>
      <c r="D188" s="81"/>
      <c r="E188" s="71"/>
      <c r="F188" s="71"/>
      <c r="G188" s="71"/>
      <c r="H188" s="82"/>
      <c r="I188" s="37"/>
      <c r="K188" s="39"/>
      <c r="L188" s="39"/>
      <c r="M188" s="39"/>
      <c r="N188" s="39"/>
      <c r="O188" s="39"/>
      <c r="P188" s="39"/>
      <c r="Q188" s="39"/>
      <c r="R188" s="39"/>
    </row>
    <row r="189" spans="1:18" s="38" customFormat="1">
      <c r="A189" s="60"/>
      <c r="B189" s="69"/>
      <c r="C189" s="69"/>
      <c r="D189" s="81"/>
      <c r="E189" s="71"/>
      <c r="F189" s="71"/>
      <c r="G189" s="71"/>
      <c r="H189" s="82"/>
      <c r="I189" s="37"/>
      <c r="K189" s="39"/>
      <c r="L189" s="39"/>
      <c r="M189" s="39"/>
      <c r="N189" s="39"/>
      <c r="O189" s="39"/>
      <c r="P189" s="39"/>
      <c r="Q189" s="39"/>
      <c r="R189" s="39"/>
    </row>
    <row r="190" spans="1:18" s="38" customFormat="1">
      <c r="A190" s="60"/>
      <c r="B190" s="69"/>
      <c r="C190" s="69"/>
      <c r="D190" s="81"/>
      <c r="E190" s="71"/>
      <c r="F190" s="71"/>
      <c r="G190" s="71"/>
      <c r="H190" s="82"/>
      <c r="I190" s="37"/>
      <c r="K190" s="39"/>
      <c r="L190" s="39"/>
      <c r="M190" s="39"/>
      <c r="N190" s="39"/>
      <c r="O190" s="39"/>
      <c r="P190" s="39"/>
      <c r="Q190" s="39"/>
      <c r="R190" s="39"/>
    </row>
    <row r="191" spans="1:18" s="38" customFormat="1">
      <c r="A191" s="60"/>
      <c r="B191" s="69"/>
      <c r="C191" s="69"/>
      <c r="D191" s="81"/>
      <c r="E191" s="71"/>
      <c r="F191" s="71"/>
      <c r="G191" s="71"/>
      <c r="H191" s="82"/>
      <c r="I191" s="37"/>
      <c r="K191" s="39"/>
      <c r="L191" s="39"/>
      <c r="M191" s="39"/>
      <c r="N191" s="39"/>
      <c r="O191" s="39"/>
      <c r="P191" s="39"/>
      <c r="Q191" s="39"/>
      <c r="R191" s="39"/>
    </row>
    <row r="192" spans="1:18" s="38" customFormat="1">
      <c r="A192" s="60"/>
      <c r="B192" s="69"/>
      <c r="C192" s="69"/>
      <c r="D192" s="81"/>
      <c r="E192" s="71"/>
      <c r="F192" s="71"/>
      <c r="G192" s="71"/>
      <c r="H192" s="82"/>
      <c r="I192" s="37"/>
      <c r="K192" s="39"/>
      <c r="L192" s="39"/>
      <c r="M192" s="39"/>
      <c r="N192" s="39"/>
      <c r="O192" s="39"/>
      <c r="P192" s="39"/>
      <c r="Q192" s="39"/>
      <c r="R192" s="39"/>
    </row>
    <row r="193" spans="1:18" s="38" customFormat="1">
      <c r="A193" s="60"/>
      <c r="B193" s="69"/>
      <c r="C193" s="69"/>
      <c r="D193" s="81"/>
      <c r="E193" s="71"/>
      <c r="F193" s="71"/>
      <c r="G193" s="71"/>
      <c r="H193" s="82"/>
      <c r="I193" s="37"/>
      <c r="K193" s="39"/>
      <c r="L193" s="39"/>
      <c r="M193" s="39"/>
      <c r="N193" s="39"/>
      <c r="O193" s="39"/>
      <c r="P193" s="39"/>
      <c r="Q193" s="39"/>
      <c r="R193" s="39"/>
    </row>
    <row r="194" spans="1:18" s="38" customFormat="1">
      <c r="A194" s="60"/>
      <c r="B194" s="69"/>
      <c r="C194" s="69"/>
      <c r="D194" s="81"/>
      <c r="E194" s="71"/>
      <c r="F194" s="71"/>
      <c r="G194" s="71"/>
      <c r="H194" s="82"/>
      <c r="I194" s="37"/>
      <c r="K194" s="39"/>
      <c r="L194" s="39"/>
      <c r="M194" s="39"/>
      <c r="N194" s="39"/>
      <c r="O194" s="39"/>
      <c r="P194" s="39"/>
      <c r="Q194" s="39"/>
      <c r="R194" s="39"/>
    </row>
    <row r="195" spans="1:18" s="38" customFormat="1">
      <c r="A195" s="60"/>
      <c r="B195" s="69"/>
      <c r="C195" s="69"/>
      <c r="D195" s="81"/>
      <c r="E195" s="71"/>
      <c r="F195" s="71"/>
      <c r="G195" s="71"/>
      <c r="H195" s="82"/>
      <c r="I195" s="37"/>
      <c r="K195" s="39"/>
      <c r="L195" s="39"/>
      <c r="M195" s="39"/>
      <c r="N195" s="39"/>
      <c r="O195" s="39"/>
      <c r="P195" s="39"/>
      <c r="Q195" s="39"/>
      <c r="R195" s="39"/>
    </row>
    <row r="196" spans="1:18" s="38" customFormat="1">
      <c r="A196" s="60"/>
      <c r="B196" s="69"/>
      <c r="C196" s="69"/>
      <c r="D196" s="81"/>
      <c r="E196" s="71"/>
      <c r="F196" s="71"/>
      <c r="G196" s="71"/>
      <c r="H196" s="82"/>
      <c r="I196" s="37"/>
      <c r="K196" s="39"/>
      <c r="L196" s="39"/>
      <c r="M196" s="39"/>
      <c r="N196" s="39"/>
      <c r="O196" s="39"/>
      <c r="P196" s="39"/>
      <c r="Q196" s="39"/>
      <c r="R196" s="39"/>
    </row>
    <row r="197" spans="1:18" s="38" customFormat="1">
      <c r="A197" s="60"/>
      <c r="B197" s="69"/>
      <c r="C197" s="69"/>
      <c r="D197" s="81"/>
      <c r="E197" s="71"/>
      <c r="F197" s="71"/>
      <c r="G197" s="71"/>
      <c r="H197" s="82"/>
      <c r="I197" s="37"/>
      <c r="K197" s="39"/>
      <c r="L197" s="39"/>
      <c r="M197" s="39"/>
      <c r="N197" s="39"/>
      <c r="O197" s="39"/>
      <c r="P197" s="39"/>
      <c r="Q197" s="39"/>
      <c r="R197" s="39"/>
    </row>
    <row r="198" spans="1:18" s="38" customFormat="1">
      <c r="A198" s="60"/>
      <c r="B198" s="69"/>
      <c r="C198" s="69"/>
      <c r="D198" s="81"/>
      <c r="E198" s="71"/>
      <c r="F198" s="71"/>
      <c r="G198" s="71"/>
      <c r="H198" s="82"/>
      <c r="I198" s="37"/>
      <c r="K198" s="39"/>
      <c r="L198" s="39"/>
      <c r="M198" s="39"/>
      <c r="N198" s="39"/>
      <c r="O198" s="39"/>
      <c r="P198" s="39"/>
      <c r="Q198" s="39"/>
      <c r="R198" s="39"/>
    </row>
    <row r="199" spans="1:18" s="38" customFormat="1">
      <c r="A199" s="60"/>
      <c r="B199" s="69"/>
      <c r="C199" s="69"/>
      <c r="D199" s="81"/>
      <c r="E199" s="71"/>
      <c r="F199" s="71"/>
      <c r="G199" s="71"/>
      <c r="H199" s="82"/>
      <c r="I199" s="37"/>
      <c r="K199" s="39"/>
      <c r="L199" s="39"/>
      <c r="M199" s="39"/>
      <c r="N199" s="39"/>
      <c r="O199" s="39"/>
      <c r="P199" s="39"/>
      <c r="Q199" s="39"/>
      <c r="R199" s="39"/>
    </row>
    <row r="200" spans="1:18" s="38" customFormat="1">
      <c r="A200" s="60"/>
      <c r="B200" s="69"/>
      <c r="C200" s="69"/>
      <c r="D200" s="81"/>
      <c r="E200" s="71"/>
      <c r="F200" s="71"/>
      <c r="G200" s="71"/>
      <c r="H200" s="82"/>
      <c r="I200" s="37"/>
      <c r="K200" s="39"/>
      <c r="L200" s="39"/>
      <c r="M200" s="39"/>
      <c r="N200" s="39"/>
      <c r="O200" s="39"/>
      <c r="P200" s="39"/>
      <c r="Q200" s="39"/>
      <c r="R200" s="39"/>
    </row>
    <row r="201" spans="1:18" s="38" customFormat="1">
      <c r="A201" s="60"/>
      <c r="B201" s="69"/>
      <c r="C201" s="69"/>
      <c r="D201" s="81"/>
      <c r="E201" s="71"/>
      <c r="F201" s="71"/>
      <c r="G201" s="71"/>
      <c r="H201" s="82"/>
      <c r="I201" s="37"/>
      <c r="K201" s="39"/>
      <c r="L201" s="39"/>
      <c r="M201" s="39"/>
      <c r="N201" s="39"/>
      <c r="O201" s="39"/>
      <c r="P201" s="39"/>
      <c r="Q201" s="39"/>
      <c r="R201" s="39"/>
    </row>
    <row r="202" spans="1:18" s="38" customFormat="1">
      <c r="A202" s="60"/>
      <c r="B202" s="69"/>
      <c r="C202" s="69"/>
      <c r="D202" s="81"/>
      <c r="E202" s="71"/>
      <c r="F202" s="71"/>
      <c r="G202" s="71"/>
      <c r="H202" s="82"/>
      <c r="I202" s="37"/>
      <c r="K202" s="39"/>
      <c r="L202" s="39"/>
      <c r="M202" s="39"/>
      <c r="N202" s="39"/>
      <c r="O202" s="39"/>
      <c r="P202" s="39"/>
      <c r="Q202" s="39"/>
      <c r="R202" s="39"/>
    </row>
    <row r="203" spans="1:18" s="38" customFormat="1">
      <c r="A203" s="60"/>
      <c r="B203" s="69"/>
      <c r="C203" s="69"/>
      <c r="D203" s="81"/>
      <c r="E203" s="71"/>
      <c r="F203" s="71"/>
      <c r="G203" s="71"/>
      <c r="H203" s="82"/>
      <c r="I203" s="37"/>
      <c r="K203" s="39"/>
      <c r="L203" s="39"/>
      <c r="M203" s="39"/>
      <c r="N203" s="39"/>
      <c r="O203" s="39"/>
      <c r="P203" s="39"/>
      <c r="Q203" s="39"/>
      <c r="R203" s="39"/>
    </row>
    <row r="204" spans="1:18" s="38" customFormat="1">
      <c r="A204" s="60"/>
      <c r="B204" s="69"/>
      <c r="C204" s="69"/>
      <c r="D204" s="81"/>
      <c r="E204" s="71"/>
      <c r="F204" s="71"/>
      <c r="G204" s="71"/>
      <c r="H204" s="82"/>
      <c r="I204" s="37"/>
      <c r="K204" s="39"/>
      <c r="L204" s="39"/>
      <c r="M204" s="39"/>
      <c r="N204" s="39"/>
      <c r="O204" s="39"/>
      <c r="P204" s="39"/>
      <c r="Q204" s="39"/>
      <c r="R204" s="39"/>
    </row>
  </sheetData>
  <sheetProtection selectLockedCells="1" selectUnlockedCells="1"/>
  <mergeCells count="5">
    <mergeCell ref="A1:H1"/>
    <mergeCell ref="A2:G2"/>
    <mergeCell ref="H2:I2"/>
    <mergeCell ref="H3:I3"/>
    <mergeCell ref="B4:E4"/>
  </mergeCells>
  <conditionalFormatting sqref="B8:C2883">
    <cfRule type="expression" dxfId="320" priority="1" stopIfTrue="1">
      <formula>$A8&lt;&gt;""</formula>
    </cfRule>
  </conditionalFormatting>
  <conditionalFormatting sqref="D8:H2883 D2887:D2911">
    <cfRule type="expression" dxfId="319" priority="2" stopIfTrue="1">
      <formula>$A8&lt;&gt;""</formula>
    </cfRule>
  </conditionalFormatting>
  <conditionalFormatting sqref="A8:A2883 A2887:A2911">
    <cfRule type="expression" dxfId="318" priority="3" stopIfTrue="1">
      <formula>$A8&lt;&gt;""</formula>
    </cfRule>
  </conditionalFormatting>
  <conditionalFormatting sqref="B2884:C2886">
    <cfRule type="expression" dxfId="317" priority="4" stopIfTrue="1">
      <formula>$A2884&lt;&gt;""</formula>
    </cfRule>
  </conditionalFormatting>
  <conditionalFormatting sqref="D2884:H2886">
    <cfRule type="expression" dxfId="316" priority="5" stopIfTrue="1">
      <formula>$A2884&lt;&gt;""</formula>
    </cfRule>
  </conditionalFormatting>
  <conditionalFormatting sqref="A2884:A2886">
    <cfRule type="expression" dxfId="315" priority="6" stopIfTrue="1">
      <formula>$A2884&lt;&gt;""</formula>
    </cfRule>
  </conditionalFormatting>
  <conditionalFormatting sqref="I8:I76">
    <cfRule type="expression" dxfId="314" priority="7" stopIfTrue="1">
      <formula>$A8&lt;&gt;""</formula>
    </cfRule>
  </conditionalFormatting>
  <dataValidations count="5">
    <dataValidation type="date" allowBlank="1" showErrorMessage="1" sqref="D8:D204" xr:uid="{00000000-0002-0000-0100-000000000000}">
      <formula1>41640</formula1>
      <formula2>42004</formula2>
    </dataValidation>
    <dataValidation type="list" allowBlank="1" sqref="E8:F204" xr:uid="{00000000-0002-0000-0100-000001000000}">
      <formula1>#REF!</formula1>
      <formula2>0</formula2>
    </dataValidation>
    <dataValidation allowBlank="1" sqref="B8:C204" xr:uid="{00000000-0002-0000-0100-000002000000}">
      <formula1>0</formula1>
      <formula2>0</formula2>
    </dataValidation>
    <dataValidation type="decimal" operator="greaterThan" allowBlank="1" showErrorMessage="1" sqref="H8:I76 H77:H204" xr:uid="{00000000-0002-0000-0100-000003000000}">
      <formula1>0</formula1>
      <formula2>0</formula2>
    </dataValidation>
    <dataValidation type="date" allowBlank="1" showErrorMessage="1" sqref="D7" xr:uid="{00000000-0002-0000-0100-000004000000}">
      <formula1>42370</formula1>
      <formula2>42735</formula2>
    </dataValidation>
  </dataValidations>
  <pageMargins left="0.19652777777777777" right="0.19652777777777777" top="0.39374999999999999" bottom="0.39374999999999999" header="0.51180555555555551" footer="0.31527777777777777"/>
  <pageSetup paperSize="9" firstPageNumber="0" orientation="landscape" horizontalDpi="300" verticalDpi="300"/>
  <headerFooter alignWithMargins="0">
    <oddFooter>&amp;C&amp;9strana &amp;P/&amp;N</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zoomScale="115" zoomScaleNormal="115" workbookViewId="0">
      <selection activeCell="C11" sqref="C11:C12"/>
    </sheetView>
  </sheetViews>
  <sheetFormatPr defaultColWidth="11.44140625" defaultRowHeight="13.2"/>
  <cols>
    <col min="1" max="1" width="11.6640625" style="90" customWidth="1"/>
    <col min="2" max="2" width="62.88671875" style="90" customWidth="1"/>
    <col min="3" max="4" width="11.6640625" style="90" customWidth="1"/>
    <col min="5" max="6" width="11.44140625" style="90"/>
    <col min="7" max="7" width="10.109375" style="91" customWidth="1"/>
    <col min="8" max="16384" width="11.44140625" style="90"/>
  </cols>
  <sheetData>
    <row r="1" spans="1:7" s="94" customFormat="1" ht="35.25" customHeight="1">
      <c r="A1" s="320" t="s">
        <v>343</v>
      </c>
      <c r="B1" s="320"/>
      <c r="C1" s="92">
        <v>43496</v>
      </c>
      <c r="D1" s="93"/>
      <c r="G1" s="95">
        <v>43496</v>
      </c>
    </row>
    <row r="2" spans="1:7" ht="13.8">
      <c r="A2" s="96"/>
      <c r="B2" s="96"/>
      <c r="G2" s="95">
        <v>43524</v>
      </c>
    </row>
    <row r="3" spans="1:7" ht="13.8">
      <c r="A3" s="97" t="s">
        <v>344</v>
      </c>
      <c r="B3" s="321" t="str">
        <f>INDEX(Adr!B:B,Doklady!B102+1)</f>
        <v>Slovenský paralympijský výbor</v>
      </c>
      <c r="C3" s="321"/>
      <c r="D3" s="321"/>
      <c r="G3" s="95">
        <v>43555</v>
      </c>
    </row>
    <row r="4" spans="1:7" ht="13.8">
      <c r="A4" s="97" t="s">
        <v>345</v>
      </c>
      <c r="B4" s="90" t="str">
        <f>RIGHT("0000"&amp;INDEX(Adr!A:A,Doklady!B102+1),8)</f>
        <v>31745661</v>
      </c>
      <c r="G4" s="95">
        <v>43585</v>
      </c>
    </row>
    <row r="5" spans="1:7" ht="13.8">
      <c r="A5" s="97" t="s">
        <v>346</v>
      </c>
      <c r="B5" s="90" t="str">
        <f>INDEX(Adr!D:D,Doklady!B102+1)&amp;", "&amp;INDEX(Adr!E:E,Doklady!B102+1)</f>
        <v>Benediktiho 5, Bratislava 1</v>
      </c>
      <c r="G5" s="95">
        <v>43616</v>
      </c>
    </row>
    <row r="6" spans="1:7" ht="13.8">
      <c r="A6" s="97"/>
      <c r="G6" s="95">
        <v>43646</v>
      </c>
    </row>
    <row r="7" spans="1:7" ht="13.8">
      <c r="G7" s="95">
        <v>43677</v>
      </c>
    </row>
    <row r="8" spans="1:7" ht="13.8">
      <c r="G8" s="95">
        <v>43708</v>
      </c>
    </row>
    <row r="9" spans="1:7" ht="20.399999999999999">
      <c r="A9" s="98" t="s">
        <v>347</v>
      </c>
      <c r="B9" s="98" t="s">
        <v>347</v>
      </c>
      <c r="C9" s="99" t="s">
        <v>348</v>
      </c>
      <c r="G9" s="95">
        <v>43738</v>
      </c>
    </row>
    <row r="10" spans="1:7" ht="13.8">
      <c r="A10" s="100" t="s">
        <v>349</v>
      </c>
      <c r="B10" s="101" t="s">
        <v>350</v>
      </c>
      <c r="C10" s="102"/>
      <c r="G10" s="95">
        <v>43769</v>
      </c>
    </row>
    <row r="11" spans="1:7" ht="13.8">
      <c r="A11" s="100" t="s">
        <v>351</v>
      </c>
      <c r="B11" s="101" t="s">
        <v>352</v>
      </c>
      <c r="C11" s="286"/>
      <c r="G11" s="95">
        <v>43799</v>
      </c>
    </row>
    <row r="12" spans="1:7" ht="13.8">
      <c r="A12" s="100" t="s">
        <v>353</v>
      </c>
      <c r="B12" s="101" t="s">
        <v>354</v>
      </c>
      <c r="C12" s="287"/>
      <c r="G12" s="95">
        <v>43830</v>
      </c>
    </row>
    <row r="13" spans="1:7" ht="13.8">
      <c r="A13" s="100" t="s">
        <v>355</v>
      </c>
      <c r="B13" s="101" t="s">
        <v>356</v>
      </c>
      <c r="C13" s="102"/>
      <c r="G13" s="95"/>
    </row>
    <row r="14" spans="1:7" ht="13.8">
      <c r="A14" s="100" t="s">
        <v>357</v>
      </c>
      <c r="B14" s="101" t="s">
        <v>358</v>
      </c>
      <c r="C14" s="102"/>
      <c r="G14" s="95"/>
    </row>
    <row r="15" spans="1:7" ht="13.8">
      <c r="A15" s="103" t="s">
        <v>359</v>
      </c>
      <c r="B15" s="104"/>
      <c r="C15" s="105">
        <f>SUM(C10:C14)</f>
        <v>0</v>
      </c>
      <c r="G15" s="95"/>
    </row>
    <row r="16" spans="1:7" ht="13.8">
      <c r="G16" s="95"/>
    </row>
    <row r="17" spans="1:5" ht="72" customHeight="1">
      <c r="A17" s="322" t="s">
        <v>360</v>
      </c>
      <c r="B17" s="322"/>
      <c r="C17" s="322"/>
      <c r="D17" s="322"/>
      <c r="E17" s="106"/>
    </row>
    <row r="61" spans="1:1">
      <c r="A61" s="90">
        <v>15</v>
      </c>
    </row>
  </sheetData>
  <sheetProtection selectLockedCells="1" selectUnlockedCells="1"/>
  <mergeCells count="3">
    <mergeCell ref="A1:B1"/>
    <mergeCell ref="B3:D3"/>
    <mergeCell ref="A17:D17"/>
  </mergeCells>
  <dataValidations count="2">
    <dataValidation type="list" allowBlank="1" showErrorMessage="1" sqref="C1" xr:uid="{00000000-0002-0000-0200-000000000000}">
      <formula1>$G$1:$G$12</formula1>
      <formula2>0</formula2>
    </dataValidation>
    <dataValidation type="decimal" allowBlank="1" showErrorMessage="1" sqref="C10:C11 C13:C14" xr:uid="{00000000-0002-0000-0200-000001000000}">
      <formula1>0</formula1>
      <formula2>20000000</formula2>
    </dataValidation>
  </dataValidations>
  <printOptions horizontalCentered="1"/>
  <pageMargins left="0.19652777777777777" right="0.19652777777777777" top="0.39374999999999999" bottom="0.74791666666666667"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31"/>
  <sheetViews>
    <sheetView tabSelected="1" topLeftCell="A100" zoomScale="115" zoomScaleNormal="115" workbookViewId="0">
      <selection activeCell="K117" sqref="K117"/>
    </sheetView>
  </sheetViews>
  <sheetFormatPr defaultColWidth="11.44140625" defaultRowHeight="10.199999999999999"/>
  <cols>
    <col min="1" max="1" width="34.109375" style="107" customWidth="1"/>
    <col min="2" max="2" width="10.88671875" style="108" customWidth="1"/>
    <col min="3" max="3" width="12" style="108" customWidth="1"/>
    <col min="4" max="4" width="10.109375" style="107" customWidth="1"/>
    <col min="5" max="5" width="31.44140625" style="107" customWidth="1"/>
    <col min="6" max="6" width="9.5546875" style="107" customWidth="1"/>
    <col min="7" max="7" width="23.88671875" style="107" customWidth="1"/>
    <col min="8" max="8" width="11.6640625" style="109" customWidth="1"/>
    <col min="9" max="9" width="10.6640625" style="110" customWidth="1"/>
    <col min="10" max="10" width="5.6640625" style="111" customWidth="1"/>
    <col min="11" max="24" width="5.6640625" style="112" customWidth="1"/>
    <col min="25" max="16384" width="11.44140625" style="113"/>
  </cols>
  <sheetData>
    <row r="1" spans="1:24" s="107" customFormat="1" hidden="1">
      <c r="A1" s="114" t="str">
        <f>IF(ROW()&lt;=B$3,INDEX(FP!F:F,B$2+ROW()-1)&amp;" - "&amp;INDEX(FP!C:C,B$2+ROW()-1),"")</f>
        <v>c - činnosť Deaflympijského výboru Slovenska</v>
      </c>
      <c r="B1" s="115" t="str">
        <f>INDEX(Adr!A:A,B102+1)</f>
        <v>31745661</v>
      </c>
      <c r="C1" s="116">
        <f>IF(ROW()&lt;=B$3,INDEX(FP!E:E,B$2+ROW()-1),"")</f>
        <v>0</v>
      </c>
      <c r="D1" s="117" t="str">
        <f>IF(ROW()&lt;=B$3,INDEX(FP!F:F,B$2+ROW()-1),"")</f>
        <v>c</v>
      </c>
      <c r="E1" s="117" t="str">
        <f>IF(ROW()&lt;=B$3,INDEX(FP!G:G,B$2+ROW()-1),"")</f>
        <v>026 03</v>
      </c>
      <c r="F1" s="117"/>
      <c r="G1" s="118" t="str">
        <f>IF(ROW()&lt;=B$3,INDEX(FP!C:C,B$2+ROW()-1),"")</f>
        <v>činnosť Deaflympijského výboru Slovenska</v>
      </c>
      <c r="H1" s="119">
        <f t="shared" ref="H1:H32" si="0">IF(ROW()&lt;=B$3,SUMIF(A$107:A$10039,A1,H$107:H$10039),"")</f>
        <v>0</v>
      </c>
      <c r="I1" s="120">
        <f t="shared" ref="I1:I32" si="1">IF(ROW()&lt;=B$3,SUMIFS(H$103:H$50039,A$103:A$50039,J1,I$103:I$50039,K1),"")</f>
        <v>0</v>
      </c>
      <c r="J1" s="121" t="str">
        <f>$A1</f>
        <v>c - činnosť Deaflympijského výboru Slovenska</v>
      </c>
      <c r="K1" s="122">
        <v>99</v>
      </c>
      <c r="L1" s="123"/>
      <c r="M1" s="123"/>
      <c r="N1" s="123"/>
      <c r="O1" s="123"/>
      <c r="P1" s="123"/>
      <c r="Q1" s="123"/>
      <c r="R1" s="123"/>
      <c r="S1" s="123"/>
      <c r="T1" s="123"/>
      <c r="U1" s="123"/>
      <c r="V1" s="123"/>
      <c r="W1" s="123"/>
      <c r="X1" s="123"/>
    </row>
    <row r="2" spans="1:24" s="107" customFormat="1" hidden="1">
      <c r="A2" s="114" t="str">
        <f>IF(ROW()&lt;=B$3,INDEX(FP!F:F,B$2+ROW()-1)&amp;" - "&amp;INDEX(FP!C:C,B$2+ROW()-1),"")</f>
        <v>c - činnosť Slovenského paralympijského výboru</v>
      </c>
      <c r="B2" s="124">
        <f>MATCH(B1,FP!A:A,0)</f>
        <v>126</v>
      </c>
      <c r="C2" s="116">
        <f>IF(ROW()&lt;=B$3,INDEX(FP!E:E,B$2+ROW()-1),"")</f>
        <v>0</v>
      </c>
      <c r="D2" s="117" t="str">
        <f>IF(ROW()&lt;=B$3,INDEX(FP!F:F,B$2+ROW()-1),"")</f>
        <v>c</v>
      </c>
      <c r="E2" s="117" t="str">
        <f>IF(ROW()&lt;=B$3,INDEX(FP!G:G,B$2+ROW()-1),"")</f>
        <v>026 03</v>
      </c>
      <c r="F2" s="117"/>
      <c r="G2" s="118" t="str">
        <f>IF(ROW()&lt;=B$3,INDEX(FP!C:C,B$2+ROW()-1),"")</f>
        <v>činnosť Slovenského paralympijského výboru</v>
      </c>
      <c r="H2" s="119">
        <f t="shared" si="0"/>
        <v>0</v>
      </c>
      <c r="I2" s="120">
        <f t="shared" si="1"/>
        <v>0</v>
      </c>
      <c r="J2" s="121" t="str">
        <f>$A2</f>
        <v>c - činnosť Slovenského paralympijského výboru</v>
      </c>
      <c r="K2" s="122">
        <v>99</v>
      </c>
      <c r="L2" s="125" t="s">
        <v>361</v>
      </c>
      <c r="M2" s="126" t="s">
        <v>362</v>
      </c>
      <c r="N2" s="123"/>
      <c r="O2" s="123"/>
      <c r="P2" s="123"/>
      <c r="Q2" s="123"/>
      <c r="R2" s="123"/>
      <c r="S2" s="123"/>
      <c r="T2" s="123"/>
      <c r="U2" s="123"/>
      <c r="V2" s="123"/>
      <c r="W2" s="123"/>
      <c r="X2" s="123"/>
    </row>
    <row r="3" spans="1:24" s="107" customFormat="1" hidden="1">
      <c r="A3" s="114" t="str">
        <f>IF(ROW()&lt;=B$3,INDEX(FP!F:F,B$2+ROW()-1)&amp;" - "&amp;INDEX(FP!C:C,B$2+ROW()-1),"")</f>
        <v>c - činnosť Slovenského zväzu telesne postihnutých športovcov</v>
      </c>
      <c r="B3" s="127">
        <f>COUNTIF(FP!A:A,Doklady!B1)</f>
        <v>5</v>
      </c>
      <c r="C3" s="116">
        <f>IF(ROW()&lt;=B$3,INDEX(FP!E:E,B$2+ROW()-1),"")</f>
        <v>0</v>
      </c>
      <c r="D3" s="117" t="str">
        <f>IF(ROW()&lt;=B$3,INDEX(FP!F:F,B$2+ROW()-1),"")</f>
        <v>c</v>
      </c>
      <c r="E3" s="117" t="str">
        <f>IF(ROW()&lt;=B$3,INDEX(FP!G:G,B$2+ROW()-1),"")</f>
        <v>026 03</v>
      </c>
      <c r="F3" s="117"/>
      <c r="G3" s="118" t="str">
        <f>IF(ROW()&lt;=B$3,INDEX(FP!C:C,B$2+ROW()-1),"")</f>
        <v>činnosť Slovenského zväzu telesne postihnutých športovcov</v>
      </c>
      <c r="H3" s="119">
        <f t="shared" si="0"/>
        <v>0</v>
      </c>
      <c r="I3" s="120">
        <f t="shared" si="1"/>
        <v>0</v>
      </c>
      <c r="J3" s="121" t="str">
        <f t="shared" ref="J3:J66" si="2">$A3</f>
        <v>c - činnosť Slovenského zväzu telesne postihnutých športovcov</v>
      </c>
      <c r="K3" s="122">
        <v>99</v>
      </c>
      <c r="L3" s="128" t="str">
        <f>$A2</f>
        <v>c - činnosť Slovenského paralympijského výboru</v>
      </c>
      <c r="M3" s="129">
        <v>99</v>
      </c>
      <c r="N3" s="123"/>
      <c r="O3" s="123"/>
      <c r="P3" s="123"/>
      <c r="Q3" s="123"/>
      <c r="R3" s="123"/>
      <c r="S3" s="123"/>
      <c r="T3" s="123"/>
      <c r="U3" s="123"/>
      <c r="V3" s="123"/>
      <c r="W3" s="123"/>
      <c r="X3" s="123"/>
    </row>
    <row r="4" spans="1:24" s="107" customFormat="1" hidden="1">
      <c r="A4" s="130" t="str">
        <f>IF(ROW()&lt;=B$3,INDEX(FP!F:F,B$2+ROW()-1)&amp;" - "&amp;INDEX(FP!C:C,B$2+ROW()-1),"")</f>
        <v>c - činnosť Slovenskej asociácie zrakovo postihnutých športovcov</v>
      </c>
      <c r="B4" s="131"/>
      <c r="C4" s="132">
        <f>IF(ROW()&lt;=B$3,INDEX(FP!E:E,B$2+ROW()-1),"")</f>
        <v>0</v>
      </c>
      <c r="D4" s="117" t="str">
        <f>IF(ROW()&lt;=B$3,INDEX(FP!F:F,B$2+ROW()-1),"")</f>
        <v>c</v>
      </c>
      <c r="E4" s="117" t="str">
        <f>IF(ROW()&lt;=B$3,INDEX(FP!G:G,B$2+ROW()-1),"")</f>
        <v>026 03</v>
      </c>
      <c r="F4" s="117"/>
      <c r="G4" s="118" t="str">
        <f>IF(ROW()&lt;=B$3,INDEX(FP!C:C,B$2+ROW()-1),"")</f>
        <v>činnosť Slovenskej asociácie zrakovo postihnutých športovcov</v>
      </c>
      <c r="H4" s="119">
        <f t="shared" si="0"/>
        <v>0</v>
      </c>
      <c r="I4" s="120">
        <f t="shared" si="1"/>
        <v>0</v>
      </c>
      <c r="J4" s="121" t="str">
        <f t="shared" si="2"/>
        <v>c - činnosť Slovenskej asociácie zrakovo postihnutých športovcov</v>
      </c>
      <c r="K4" s="122">
        <v>99</v>
      </c>
      <c r="L4" s="133" t="s">
        <v>361</v>
      </c>
      <c r="M4" s="134" t="s">
        <v>362</v>
      </c>
    </row>
    <row r="5" spans="1:24" s="107" customFormat="1" hidden="1">
      <c r="A5" s="130" t="str">
        <f>IF(ROW()&lt;=B$3,INDEX(FP!F:F,B$2+ROW()-1)&amp;" - "&amp;INDEX(FP!C:C,B$2+ROW()-1),"")</f>
        <v>c - činnosť Špeciálnych olympiád Slovensko</v>
      </c>
      <c r="B5" s="135"/>
      <c r="C5" s="132">
        <f>IF(ROW()&lt;=B$3,INDEX(FP!E:E,B$2+ROW()-1),"")</f>
        <v>0</v>
      </c>
      <c r="D5" s="117" t="str">
        <f>IF(ROW()&lt;=B$3,INDEX(FP!F:F,B$2+ROW()-1),"")</f>
        <v>c</v>
      </c>
      <c r="E5" s="117" t="str">
        <f>IF(ROW()&lt;=B$3,INDEX(FP!G:G,B$2+ROW()-1),"")</f>
        <v>026 03</v>
      </c>
      <c r="F5" s="117"/>
      <c r="G5" s="118" t="str">
        <f>IF(ROW()&lt;=B$3,INDEX(FP!C:C,B$2+ROW()-1),"")</f>
        <v>činnosť Špeciálnych olympiád Slovensko</v>
      </c>
      <c r="H5" s="119">
        <f t="shared" si="0"/>
        <v>126476.44999999995</v>
      </c>
      <c r="I5" s="120">
        <f t="shared" si="1"/>
        <v>0</v>
      </c>
      <c r="J5" s="121" t="str">
        <f t="shared" si="2"/>
        <v>c - činnosť Špeciálnych olympiád Slovensko</v>
      </c>
      <c r="K5" s="122">
        <v>99</v>
      </c>
      <c r="L5" s="136" t="str">
        <f>$A4</f>
        <v>c - činnosť Slovenskej asociácie zrakovo postihnutých športovcov</v>
      </c>
      <c r="M5" s="137">
        <v>99</v>
      </c>
      <c r="N5" s="123"/>
      <c r="O5" s="123"/>
      <c r="P5" s="123"/>
      <c r="Q5" s="123"/>
      <c r="R5" s="123"/>
      <c r="S5" s="123"/>
      <c r="T5" s="123"/>
      <c r="U5" s="123"/>
      <c r="V5" s="123"/>
      <c r="W5" s="123"/>
      <c r="X5" s="123"/>
    </row>
    <row r="6" spans="1:24" s="107" customFormat="1" hidden="1">
      <c r="A6" s="130" t="str">
        <f>IF(ROW()&lt;=B$3,INDEX(FP!F:F,B$2+ROW()-1)&amp;" - "&amp;INDEX(FP!C:C,B$2+ROW()-1),"")</f>
        <v/>
      </c>
      <c r="B6" s="135"/>
      <c r="C6" s="132" t="str">
        <f>IF(ROW()&lt;=B$3,INDEX(FP!E:E,B$2+ROW()-1),"")</f>
        <v/>
      </c>
      <c r="D6" s="117" t="str">
        <f>IF(ROW()&lt;=B$3,INDEX(FP!F:F,B$2+ROW()-1),"")</f>
        <v/>
      </c>
      <c r="E6" s="117" t="str">
        <f>IF(ROW()&lt;=B$3,INDEX(FP!G:G,B$2+ROW()-1),"")</f>
        <v/>
      </c>
      <c r="F6" s="117"/>
      <c r="G6" s="118" t="str">
        <f>IF(ROW()&lt;=B$3,INDEX(FP!C:C,B$2+ROW()-1),"")</f>
        <v/>
      </c>
      <c r="H6" s="119" t="str">
        <f t="shared" si="0"/>
        <v/>
      </c>
      <c r="I6" s="120" t="str">
        <f t="shared" si="1"/>
        <v/>
      </c>
      <c r="J6" s="121" t="str">
        <f t="shared" si="2"/>
        <v/>
      </c>
      <c r="K6" s="122">
        <v>99</v>
      </c>
      <c r="L6" s="125" t="s">
        <v>361</v>
      </c>
      <c r="M6" s="126" t="s">
        <v>362</v>
      </c>
      <c r="P6" s="123"/>
      <c r="Q6" s="123"/>
      <c r="R6" s="123"/>
      <c r="S6" s="123"/>
      <c r="T6" s="123"/>
      <c r="U6" s="123"/>
      <c r="V6" s="123"/>
      <c r="W6" s="123"/>
      <c r="X6" s="123"/>
    </row>
    <row r="7" spans="1:24" s="107" customFormat="1" hidden="1">
      <c r="A7" s="130" t="str">
        <f>IF(ROW()&lt;=B$3,INDEX(FP!F:F,B$2+ROW()-1)&amp;" - "&amp;INDEX(FP!C:C,B$2+ROW()-1),"")</f>
        <v/>
      </c>
      <c r="B7" s="135"/>
      <c r="C7" s="132" t="str">
        <f>IF(ROW()&lt;=B$3,INDEX(FP!E:E,B$2+ROW()-1),"")</f>
        <v/>
      </c>
      <c r="D7" s="117" t="str">
        <f>IF(ROW()&lt;=B$3,INDEX(FP!F:F,B$2+ROW()-1),"")</f>
        <v/>
      </c>
      <c r="E7" s="117" t="str">
        <f>IF(ROW()&lt;=B$3,INDEX(FP!G:G,B$2+ROW()-1),"")</f>
        <v/>
      </c>
      <c r="F7" s="117"/>
      <c r="G7" s="118" t="str">
        <f>IF(ROW()&lt;=B$3,INDEX(FP!C:C,B$2+ROW()-1),"")</f>
        <v/>
      </c>
      <c r="H7" s="119" t="str">
        <f t="shared" si="0"/>
        <v/>
      </c>
      <c r="I7" s="120" t="str">
        <f t="shared" si="1"/>
        <v/>
      </c>
      <c r="J7" s="121" t="str">
        <f t="shared" si="2"/>
        <v/>
      </c>
      <c r="K7" s="122">
        <v>99</v>
      </c>
      <c r="L7" s="128" t="str">
        <f>$A6</f>
        <v/>
      </c>
      <c r="M7" s="129">
        <v>99</v>
      </c>
      <c r="R7" s="123"/>
      <c r="S7" s="123"/>
      <c r="T7" s="123"/>
      <c r="U7" s="123"/>
      <c r="V7" s="123"/>
      <c r="W7" s="123"/>
      <c r="X7" s="123"/>
    </row>
    <row r="8" spans="1:24" s="107" customFormat="1" hidden="1">
      <c r="A8" s="130" t="str">
        <f>IF(ROW()&lt;=B$3,INDEX(FP!F:F,B$2+ROW()-1)&amp;" - "&amp;INDEX(FP!C:C,B$2+ROW()-1),"")</f>
        <v/>
      </c>
      <c r="B8" s="135"/>
      <c r="C8" s="132" t="str">
        <f>IF(ROW()&lt;=B$3,INDEX(FP!E:E,B$2+ROW()-1),"")</f>
        <v/>
      </c>
      <c r="D8" s="117" t="str">
        <f>IF(ROW()&lt;=B$3,INDEX(FP!F:F,B$2+ROW()-1),"")</f>
        <v/>
      </c>
      <c r="E8" s="117" t="str">
        <f>IF(ROW()&lt;=B$3,INDEX(FP!G:G,B$2+ROW()-1),"")</f>
        <v/>
      </c>
      <c r="F8" s="117"/>
      <c r="G8" s="118" t="str">
        <f>IF(ROW()&lt;=B$3,INDEX(FP!C:C,B$2+ROW()-1),"")</f>
        <v/>
      </c>
      <c r="H8" s="119" t="str">
        <f t="shared" si="0"/>
        <v/>
      </c>
      <c r="I8" s="120" t="str">
        <f t="shared" si="1"/>
        <v/>
      </c>
      <c r="J8" s="121" t="str">
        <f t="shared" si="2"/>
        <v/>
      </c>
      <c r="K8" s="122">
        <v>99</v>
      </c>
      <c r="L8" s="133" t="s">
        <v>361</v>
      </c>
      <c r="M8" s="134" t="s">
        <v>362</v>
      </c>
      <c r="N8" s="123"/>
      <c r="O8" s="123"/>
      <c r="T8" s="123"/>
      <c r="U8" s="123"/>
      <c r="V8" s="123"/>
      <c r="W8" s="123"/>
      <c r="X8" s="123"/>
    </row>
    <row r="9" spans="1:24" s="107" customFormat="1" hidden="1">
      <c r="A9" s="130" t="str">
        <f>IF(ROW()&lt;=B$3,INDEX(FP!F:F,B$2+ROW()-1)&amp;" - "&amp;INDEX(FP!C:C,B$2+ROW()-1),"")</f>
        <v/>
      </c>
      <c r="B9" s="135"/>
      <c r="C9" s="132" t="str">
        <f>IF(ROW()&lt;=B$3,INDEX(FP!E:E,B$2+ROW()-1),"")</f>
        <v/>
      </c>
      <c r="D9" s="117" t="str">
        <f>IF(ROW()&lt;=B$3,INDEX(FP!F:F,B$2+ROW()-1),"")</f>
        <v/>
      </c>
      <c r="E9" s="117" t="str">
        <f>IF(ROW()&lt;=B$3,INDEX(FP!G:G,B$2+ROW()-1),"")</f>
        <v/>
      </c>
      <c r="F9" s="117"/>
      <c r="G9" s="118" t="str">
        <f>IF(ROW()&lt;=B$3,INDEX(FP!C:C,B$2+ROW()-1),"")</f>
        <v/>
      </c>
      <c r="H9" s="119" t="str">
        <f t="shared" si="0"/>
        <v/>
      </c>
      <c r="I9" s="120" t="str">
        <f t="shared" si="1"/>
        <v/>
      </c>
      <c r="J9" s="121" t="str">
        <f t="shared" si="2"/>
        <v/>
      </c>
      <c r="K9" s="122">
        <v>99</v>
      </c>
      <c r="L9" s="138" t="str">
        <f>$A8</f>
        <v/>
      </c>
      <c r="M9" s="139">
        <v>99</v>
      </c>
      <c r="N9" s="123"/>
      <c r="O9" s="123"/>
      <c r="P9" s="123"/>
      <c r="Q9" s="123"/>
      <c r="V9" s="123"/>
      <c r="W9" s="123"/>
      <c r="X9" s="123"/>
    </row>
    <row r="10" spans="1:24" s="107" customFormat="1" hidden="1">
      <c r="A10" s="130" t="str">
        <f>IF(ROW()&lt;=B$3,INDEX(FP!F:F,B$2+ROW()-1)&amp;" - "&amp;INDEX(FP!C:C,B$2+ROW()-1),"")</f>
        <v/>
      </c>
      <c r="B10" s="135"/>
      <c r="C10" s="132" t="str">
        <f>IF(ROW()&lt;=B$3,INDEX(FP!E:E,B$2+ROW()-1),"")</f>
        <v/>
      </c>
      <c r="D10" s="117" t="str">
        <f>IF(ROW()&lt;=B$3,INDEX(FP!F:F,B$2+ROW()-1),"")</f>
        <v/>
      </c>
      <c r="E10" s="117" t="str">
        <f>IF(ROW()&lt;=B$3,INDEX(FP!G:G,B$2+ROW()-1),"")</f>
        <v/>
      </c>
      <c r="F10" s="117"/>
      <c r="G10" s="118" t="str">
        <f>IF(ROW()&lt;=B$3,INDEX(FP!C:C,B$2+ROW()-1),"")</f>
        <v/>
      </c>
      <c r="H10" s="119" t="str">
        <f t="shared" si="0"/>
        <v/>
      </c>
      <c r="I10" s="120" t="str">
        <f t="shared" si="1"/>
        <v/>
      </c>
      <c r="J10" s="121" t="str">
        <f t="shared" si="2"/>
        <v/>
      </c>
      <c r="K10" s="122">
        <v>99</v>
      </c>
      <c r="L10" s="125" t="s">
        <v>361</v>
      </c>
      <c r="M10" s="126" t="s">
        <v>362</v>
      </c>
      <c r="N10" s="123"/>
      <c r="O10" s="123"/>
      <c r="P10" s="123"/>
      <c r="Q10" s="123"/>
      <c r="R10" s="123"/>
      <c r="S10" s="123"/>
      <c r="X10" s="123"/>
    </row>
    <row r="11" spans="1:24" s="107" customFormat="1" hidden="1">
      <c r="A11" s="130" t="str">
        <f>IF(ROW()&lt;=B$3,INDEX(FP!F:F,B$2+ROW()-1)&amp;" - "&amp;INDEX(FP!C:C,B$2+ROW()-1),"")</f>
        <v/>
      </c>
      <c r="B11" s="135"/>
      <c r="C11" s="132" t="str">
        <f>IF(ROW()&lt;=B$3,INDEX(FP!E:E,B$2+ROW()-1),"")</f>
        <v/>
      </c>
      <c r="D11" s="117" t="str">
        <f>IF(ROW()&lt;=B$3,INDEX(FP!F:F,B$2+ROW()-1),"")</f>
        <v/>
      </c>
      <c r="E11" s="117" t="str">
        <f>IF(ROW()&lt;=B$3,INDEX(FP!G:G,B$2+ROW()-1),"")</f>
        <v/>
      </c>
      <c r="F11" s="117"/>
      <c r="G11" s="118" t="str">
        <f>IF(ROW()&lt;=B$3,INDEX(FP!C:C,B$2+ROW()-1),"")</f>
        <v/>
      </c>
      <c r="H11" s="119" t="str">
        <f t="shared" si="0"/>
        <v/>
      </c>
      <c r="I11" s="120" t="str">
        <f t="shared" si="1"/>
        <v/>
      </c>
      <c r="J11" s="121" t="str">
        <f t="shared" si="2"/>
        <v/>
      </c>
      <c r="K11" s="122">
        <v>99</v>
      </c>
      <c r="L11" s="128" t="str">
        <f>$A10</f>
        <v/>
      </c>
      <c r="M11" s="129">
        <v>99</v>
      </c>
      <c r="N11" s="123"/>
      <c r="O11" s="123"/>
      <c r="P11" s="123"/>
      <c r="Q11" s="123"/>
      <c r="R11" s="123"/>
      <c r="S11" s="123"/>
      <c r="X11" s="123"/>
    </row>
    <row r="12" spans="1:24" s="107" customFormat="1" hidden="1">
      <c r="A12" s="130" t="str">
        <f>IF(ROW()&lt;=B$3,INDEX(FP!F:F,B$2+ROW()-1)&amp;" - "&amp;INDEX(FP!C:C,B$2+ROW()-1),"")</f>
        <v/>
      </c>
      <c r="B12" s="135"/>
      <c r="C12" s="132" t="str">
        <f>IF(ROW()&lt;=B$3,INDEX(FP!E:E,B$2+ROW()-1),"")</f>
        <v/>
      </c>
      <c r="D12" s="117" t="str">
        <f>IF(ROW()&lt;=B$3,INDEX(FP!F:F,B$2+ROW()-1),"")</f>
        <v/>
      </c>
      <c r="E12" s="117" t="str">
        <f>IF(ROW()&lt;=B$3,INDEX(FP!G:G,B$2+ROW()-1),"")</f>
        <v/>
      </c>
      <c r="F12" s="117"/>
      <c r="G12" s="118" t="str">
        <f>IF(ROW()&lt;=B$3,INDEX(FP!C:C,B$2+ROW()-1),"")</f>
        <v/>
      </c>
      <c r="H12" s="119" t="str">
        <f t="shared" si="0"/>
        <v/>
      </c>
      <c r="I12" s="120" t="str">
        <f t="shared" si="1"/>
        <v/>
      </c>
      <c r="J12" s="121" t="str">
        <f t="shared" si="2"/>
        <v/>
      </c>
      <c r="K12" s="122">
        <v>99</v>
      </c>
      <c r="L12" s="133" t="s">
        <v>361</v>
      </c>
      <c r="M12" s="134" t="s">
        <v>362</v>
      </c>
      <c r="N12" s="123"/>
      <c r="O12" s="123"/>
      <c r="P12" s="123"/>
      <c r="Q12" s="123"/>
      <c r="V12" s="123"/>
      <c r="W12" s="123"/>
    </row>
    <row r="13" spans="1:24" s="107" customFormat="1" hidden="1">
      <c r="A13" s="130" t="str">
        <f>IF(ROW()&lt;=B$3,INDEX(FP!F:F,B$2+ROW()-1)&amp;" - "&amp;INDEX(FP!C:C,B$2+ROW()-1),"")</f>
        <v/>
      </c>
      <c r="B13" s="135"/>
      <c r="C13" s="132" t="str">
        <f>IF(ROW()&lt;=B$3,INDEX(FP!E:E,B$2+ROW()-1),"")</f>
        <v/>
      </c>
      <c r="D13" s="117" t="str">
        <f>IF(ROW()&lt;=B$3,INDEX(FP!F:F,B$2+ROW()-1),"")</f>
        <v/>
      </c>
      <c r="E13" s="117" t="str">
        <f>IF(ROW()&lt;=B$3,INDEX(FP!G:G,B$2+ROW()-1),"")</f>
        <v/>
      </c>
      <c r="F13" s="117"/>
      <c r="G13" s="118" t="str">
        <f>IF(ROW()&lt;=B$3,INDEX(FP!C:C,B$2+ROW()-1),"")</f>
        <v/>
      </c>
      <c r="H13" s="119" t="str">
        <f t="shared" si="0"/>
        <v/>
      </c>
      <c r="I13" s="120" t="str">
        <f t="shared" si="1"/>
        <v/>
      </c>
      <c r="J13" s="121" t="str">
        <f t="shared" si="2"/>
        <v/>
      </c>
      <c r="K13" s="122">
        <v>99</v>
      </c>
      <c r="L13" s="136" t="str">
        <f>$A12</f>
        <v/>
      </c>
      <c r="M13" s="137">
        <v>99</v>
      </c>
      <c r="N13" s="123"/>
      <c r="O13" s="123"/>
      <c r="T13" s="123"/>
      <c r="U13" s="123"/>
      <c r="V13" s="123"/>
      <c r="W13" s="123"/>
      <c r="X13" s="123"/>
    </row>
    <row r="14" spans="1:24" s="107" customFormat="1" hidden="1">
      <c r="A14" s="130" t="str">
        <f>IF(ROW()&lt;=B$3,INDEX(FP!F:F,B$2+ROW()-1)&amp;" - "&amp;INDEX(FP!C:C,B$2+ROW()-1),"")</f>
        <v/>
      </c>
      <c r="B14" s="135"/>
      <c r="C14" s="132" t="str">
        <f>IF(ROW()&lt;=B$3,INDEX(FP!E:E,B$2+ROW()-1),"")</f>
        <v/>
      </c>
      <c r="D14" s="117" t="str">
        <f>IF(ROW()&lt;=B$3,INDEX(FP!F:F,B$2+ROW()-1),"")</f>
        <v/>
      </c>
      <c r="E14" s="117" t="str">
        <f>IF(ROW()&lt;=B$3,INDEX(FP!G:G,B$2+ROW()-1),"")</f>
        <v/>
      </c>
      <c r="F14" s="117"/>
      <c r="G14" s="118" t="str">
        <f>IF(ROW()&lt;=B$3,INDEX(FP!C:C,B$2+ROW()-1),"")</f>
        <v/>
      </c>
      <c r="H14" s="119" t="str">
        <f t="shared" si="0"/>
        <v/>
      </c>
      <c r="I14" s="120" t="str">
        <f t="shared" si="1"/>
        <v/>
      </c>
      <c r="J14" s="121" t="str">
        <f t="shared" si="2"/>
        <v/>
      </c>
      <c r="K14" s="122">
        <v>99</v>
      </c>
      <c r="L14" s="125" t="s">
        <v>361</v>
      </c>
      <c r="M14" s="126" t="s">
        <v>362</v>
      </c>
      <c r="R14" s="123"/>
      <c r="S14" s="123"/>
      <c r="T14" s="123"/>
      <c r="U14" s="123"/>
      <c r="V14" s="123"/>
      <c r="W14" s="123"/>
      <c r="X14" s="123"/>
    </row>
    <row r="15" spans="1:24" s="107" customFormat="1" hidden="1">
      <c r="A15" s="130" t="str">
        <f>IF(ROW()&lt;=B$3,INDEX(FP!F:F,B$2+ROW()-1)&amp;" - "&amp;INDEX(FP!C:C,B$2+ROW()-1),"")</f>
        <v/>
      </c>
      <c r="B15" s="135"/>
      <c r="C15" s="132" t="str">
        <f>IF(ROW()&lt;=B$3,INDEX(FP!E:E,B$2+ROW()-1),"")</f>
        <v/>
      </c>
      <c r="D15" s="117" t="str">
        <f>IF(ROW()&lt;=B$3,INDEX(FP!F:F,B$2+ROW()-1),"")</f>
        <v/>
      </c>
      <c r="E15" s="117" t="str">
        <f>IF(ROW()&lt;=B$3,INDEX(FP!G:G,B$2+ROW()-1),"")</f>
        <v/>
      </c>
      <c r="F15" s="117"/>
      <c r="G15" s="118" t="str">
        <f>IF(ROW()&lt;=B$3,INDEX(FP!C:C,B$2+ROW()-1),"")</f>
        <v/>
      </c>
      <c r="H15" s="119" t="str">
        <f t="shared" si="0"/>
        <v/>
      </c>
      <c r="I15" s="120" t="str">
        <f t="shared" si="1"/>
        <v/>
      </c>
      <c r="J15" s="121" t="str">
        <f t="shared" si="2"/>
        <v/>
      </c>
      <c r="K15" s="122">
        <v>99</v>
      </c>
      <c r="L15" s="128" t="str">
        <f>$A14</f>
        <v/>
      </c>
      <c r="M15" s="129">
        <v>99</v>
      </c>
      <c r="P15" s="123"/>
      <c r="Q15" s="123"/>
      <c r="R15" s="123"/>
      <c r="S15" s="123"/>
      <c r="T15" s="123"/>
      <c r="U15" s="123"/>
      <c r="V15" s="123"/>
      <c r="W15" s="123"/>
      <c r="X15" s="123"/>
    </row>
    <row r="16" spans="1:24" s="107" customFormat="1" hidden="1">
      <c r="A16" s="130" t="str">
        <f>IF(ROW()&lt;=B$3,INDEX(FP!F:F,B$2+ROW()-1)&amp;" - "&amp;INDEX(FP!C:C,B$2+ROW()-1),"")</f>
        <v/>
      </c>
      <c r="B16" s="135"/>
      <c r="C16" s="132" t="str">
        <f>IF(ROW()&lt;=B$3,INDEX(FP!E:E,B$2+ROW()-1),"")</f>
        <v/>
      </c>
      <c r="D16" s="117" t="str">
        <f>IF(ROW()&lt;=B$3,INDEX(FP!F:F,B$2+ROW()-1),"")</f>
        <v/>
      </c>
      <c r="E16" s="117" t="str">
        <f>IF(ROW()&lt;=B$3,INDEX(FP!G:G,B$2+ROW()-1),"")</f>
        <v/>
      </c>
      <c r="F16" s="117"/>
      <c r="G16" s="118" t="str">
        <f>IF(ROW()&lt;=B$3,INDEX(FP!C:C,B$2+ROW()-1),"")</f>
        <v/>
      </c>
      <c r="H16" s="119" t="str">
        <f t="shared" si="0"/>
        <v/>
      </c>
      <c r="I16" s="120" t="str">
        <f t="shared" si="1"/>
        <v/>
      </c>
      <c r="J16" s="121" t="str">
        <f t="shared" si="2"/>
        <v/>
      </c>
      <c r="K16" s="122">
        <v>99</v>
      </c>
      <c r="L16" s="133" t="s">
        <v>361</v>
      </c>
      <c r="M16" s="134" t="s">
        <v>362</v>
      </c>
      <c r="N16" s="123"/>
      <c r="O16" s="123"/>
      <c r="P16" s="123"/>
      <c r="Q16" s="123"/>
      <c r="R16" s="123"/>
      <c r="S16" s="123"/>
      <c r="T16" s="123"/>
      <c r="U16" s="123"/>
      <c r="V16" s="123"/>
      <c r="W16" s="123"/>
      <c r="X16" s="123"/>
    </row>
    <row r="17" spans="1:24" s="107" customFormat="1" hidden="1">
      <c r="A17" s="130" t="str">
        <f>IF(ROW()&lt;=B$3,INDEX(FP!F:F,B$2+ROW()-1)&amp;" - "&amp;INDEX(FP!C:C,B$2+ROW()-1),"")</f>
        <v/>
      </c>
      <c r="B17" s="135"/>
      <c r="C17" s="132" t="str">
        <f>IF(ROW()&lt;=B$3,INDEX(FP!E:E,B$2+ROW()-1),"")</f>
        <v/>
      </c>
      <c r="D17" s="117" t="str">
        <f>IF(ROW()&lt;=B$3,INDEX(FP!F:F,B$2+ROW()-1),"")</f>
        <v/>
      </c>
      <c r="E17" s="117" t="str">
        <f>IF(ROW()&lt;=B$3,INDEX(FP!G:G,B$2+ROW()-1),"")</f>
        <v/>
      </c>
      <c r="F17" s="117"/>
      <c r="G17" s="118" t="str">
        <f>IF(ROW()&lt;=B$3,INDEX(FP!C:C,B$2+ROW()-1),"")</f>
        <v/>
      </c>
      <c r="H17" s="119" t="str">
        <f t="shared" si="0"/>
        <v/>
      </c>
      <c r="I17" s="120" t="str">
        <f t="shared" si="1"/>
        <v/>
      </c>
      <c r="J17" s="121" t="str">
        <f t="shared" si="2"/>
        <v/>
      </c>
      <c r="K17" s="122">
        <v>99</v>
      </c>
      <c r="L17" s="136" t="str">
        <f>$A16</f>
        <v/>
      </c>
      <c r="M17" s="137">
        <v>99</v>
      </c>
      <c r="N17" s="123"/>
      <c r="O17" s="123"/>
      <c r="P17" s="123"/>
      <c r="Q17" s="123"/>
      <c r="R17" s="123"/>
      <c r="S17" s="123"/>
      <c r="T17" s="123"/>
      <c r="U17" s="123"/>
      <c r="V17" s="123"/>
      <c r="W17" s="123"/>
      <c r="X17" s="123"/>
    </row>
    <row r="18" spans="1:24" s="107" customFormat="1" hidden="1">
      <c r="A18" s="130" t="str">
        <f>IF(ROW()&lt;=B$3,INDEX(FP!F:F,B$2+ROW()-1)&amp;" - "&amp;INDEX(FP!C:C,B$2+ROW()-1),"")</f>
        <v/>
      </c>
      <c r="B18" s="135"/>
      <c r="C18" s="132" t="str">
        <f>IF(ROW()&lt;=B$3,INDEX(FP!E:E,B$2+ROW()-1),"")</f>
        <v/>
      </c>
      <c r="D18" s="117" t="str">
        <f>IF(ROW()&lt;=B$3,INDEX(FP!F:F,B$2+ROW()-1),"")</f>
        <v/>
      </c>
      <c r="E18" s="117" t="str">
        <f>IF(ROW()&lt;=B$3,INDEX(FP!G:G,B$2+ROW()-1),"")</f>
        <v/>
      </c>
      <c r="F18" s="117"/>
      <c r="G18" s="118" t="str">
        <f>IF(ROW()&lt;=B$3,INDEX(FP!C:C,B$2+ROW()-1),"")</f>
        <v/>
      </c>
      <c r="H18" s="119" t="str">
        <f t="shared" si="0"/>
        <v/>
      </c>
      <c r="I18" s="120" t="str">
        <f t="shared" si="1"/>
        <v/>
      </c>
      <c r="J18" s="121" t="str">
        <f t="shared" si="2"/>
        <v/>
      </c>
      <c r="K18" s="122">
        <v>99</v>
      </c>
      <c r="L18" s="125" t="s">
        <v>361</v>
      </c>
      <c r="M18" s="126" t="s">
        <v>362</v>
      </c>
      <c r="P18" s="123"/>
      <c r="Q18" s="123"/>
      <c r="R18" s="123"/>
      <c r="S18" s="123"/>
      <c r="T18" s="123"/>
      <c r="U18" s="123"/>
      <c r="V18" s="123"/>
      <c r="W18" s="123"/>
      <c r="X18" s="123"/>
    </row>
    <row r="19" spans="1:24" s="107" customFormat="1" hidden="1">
      <c r="A19" s="130" t="str">
        <f>IF(ROW()&lt;=B$3,INDEX(FP!F:F,B$2+ROW()-1)&amp;" - "&amp;INDEX(FP!C:C,B$2+ROW()-1),"")</f>
        <v/>
      </c>
      <c r="B19" s="135"/>
      <c r="C19" s="132" t="str">
        <f>IF(ROW()&lt;=B$3,INDEX(FP!E:E,B$2+ROW()-1),"")</f>
        <v/>
      </c>
      <c r="D19" s="117" t="str">
        <f>IF(ROW()&lt;=B$3,INDEX(FP!F:F,B$2+ROW()-1),"")</f>
        <v/>
      </c>
      <c r="E19" s="117" t="str">
        <f>IF(ROW()&lt;=B$3,INDEX(FP!G:G,B$2+ROW()-1),"")</f>
        <v/>
      </c>
      <c r="F19" s="117"/>
      <c r="G19" s="118" t="str">
        <f>IF(ROW()&lt;=B$3,INDEX(FP!C:C,B$2+ROW()-1),"")</f>
        <v/>
      </c>
      <c r="H19" s="119" t="str">
        <f t="shared" si="0"/>
        <v/>
      </c>
      <c r="I19" s="120" t="str">
        <f t="shared" si="1"/>
        <v/>
      </c>
      <c r="J19" s="121" t="str">
        <f t="shared" si="2"/>
        <v/>
      </c>
      <c r="K19" s="122">
        <v>99</v>
      </c>
      <c r="L19" s="140" t="str">
        <f>$A18</f>
        <v/>
      </c>
      <c r="M19" s="141">
        <v>99</v>
      </c>
      <c r="R19" s="123"/>
      <c r="S19" s="123"/>
      <c r="T19" s="123"/>
      <c r="U19" s="123"/>
      <c r="V19" s="123"/>
      <c r="W19" s="123"/>
      <c r="X19" s="123"/>
    </row>
    <row r="20" spans="1:24" s="107" customFormat="1" hidden="1">
      <c r="A20" s="130" t="str">
        <f>IF(ROW()&lt;=B$3,INDEX(FP!F:F,B$2+ROW()-1)&amp;" - "&amp;INDEX(FP!C:C,B$2+ROW()-1),"")</f>
        <v/>
      </c>
      <c r="B20" s="135"/>
      <c r="C20" s="132" t="str">
        <f>IF(ROW()&lt;=B$3,INDEX(FP!E:E,B$2+ROW()-1),"")</f>
        <v/>
      </c>
      <c r="D20" s="117" t="str">
        <f>IF(ROW()&lt;=B$3,INDEX(FP!F:F,B$2+ROW()-1),"")</f>
        <v/>
      </c>
      <c r="E20" s="117" t="str">
        <f>IF(ROW()&lt;=B$3,INDEX(FP!G:G,B$2+ROW()-1),"")</f>
        <v/>
      </c>
      <c r="F20" s="117"/>
      <c r="G20" s="118" t="str">
        <f>IF(ROW()&lt;=B$3,INDEX(FP!C:C,B$2+ROW()-1),"")</f>
        <v/>
      </c>
      <c r="H20" s="119" t="str">
        <f t="shared" si="0"/>
        <v/>
      </c>
      <c r="I20" s="120" t="str">
        <f t="shared" si="1"/>
        <v/>
      </c>
      <c r="J20" s="121" t="str">
        <f t="shared" si="2"/>
        <v/>
      </c>
      <c r="K20" s="122">
        <v>99</v>
      </c>
      <c r="L20" s="133" t="s">
        <v>361</v>
      </c>
      <c r="M20" s="134" t="s">
        <v>362</v>
      </c>
      <c r="N20" s="123"/>
      <c r="O20" s="123"/>
      <c r="T20" s="123"/>
      <c r="U20" s="123"/>
      <c r="V20" s="123"/>
      <c r="W20" s="123"/>
      <c r="X20" s="123"/>
    </row>
    <row r="21" spans="1:24" s="107" customFormat="1" hidden="1">
      <c r="A21" s="130" t="str">
        <f>IF(ROW()&lt;=B$3,INDEX(FP!F:F,B$2+ROW()-1)&amp;" - "&amp;INDEX(FP!C:C,B$2+ROW()-1),"")</f>
        <v/>
      </c>
      <c r="B21" s="135"/>
      <c r="C21" s="132" t="str">
        <f>IF(ROW()&lt;=B$3,INDEX(FP!E:E,B$2+ROW()-1),"")</f>
        <v/>
      </c>
      <c r="D21" s="117" t="str">
        <f>IF(ROW()&lt;=B$3,INDEX(FP!F:F,B$2+ROW()-1),"")</f>
        <v/>
      </c>
      <c r="E21" s="117" t="str">
        <f>IF(ROW()&lt;=B$3,INDEX(FP!G:G,B$2+ROW()-1),"")</f>
        <v/>
      </c>
      <c r="F21" s="117"/>
      <c r="G21" s="118" t="str">
        <f>IF(ROW()&lt;=B$3,INDEX(FP!C:C,B$2+ROW()-1),"")</f>
        <v/>
      </c>
      <c r="H21" s="119" t="str">
        <f t="shared" si="0"/>
        <v/>
      </c>
      <c r="I21" s="120" t="str">
        <f t="shared" si="1"/>
        <v/>
      </c>
      <c r="J21" s="121" t="str">
        <f t="shared" si="2"/>
        <v/>
      </c>
      <c r="K21" s="122">
        <v>99</v>
      </c>
      <c r="L21" s="136" t="str">
        <f>$A20</f>
        <v/>
      </c>
      <c r="M21" s="137">
        <v>99</v>
      </c>
      <c r="N21" s="123"/>
      <c r="O21" s="123"/>
      <c r="P21" s="123"/>
      <c r="Q21" s="123"/>
      <c r="V21" s="123"/>
      <c r="W21" s="123"/>
      <c r="X21" s="123"/>
    </row>
    <row r="22" spans="1:24" s="107" customFormat="1" hidden="1">
      <c r="A22" s="130" t="str">
        <f>IF(ROW()&lt;=B$3,INDEX(FP!F:F,B$2+ROW()-1)&amp;" - "&amp;INDEX(FP!C:C,B$2+ROW()-1),"")</f>
        <v/>
      </c>
      <c r="B22" s="135"/>
      <c r="C22" s="132" t="str">
        <f>IF(ROW()&lt;=B$3,INDEX(FP!E:E,B$2+ROW()-1),"")</f>
        <v/>
      </c>
      <c r="D22" s="117" t="str">
        <f>IF(ROW()&lt;=B$3,INDEX(FP!F:F,B$2+ROW()-1),"")</f>
        <v/>
      </c>
      <c r="E22" s="117" t="str">
        <f>IF(ROW()&lt;=B$3,INDEX(FP!G:G,B$2+ROW()-1),"")</f>
        <v/>
      </c>
      <c r="F22" s="117"/>
      <c r="G22" s="118" t="str">
        <f>IF(ROW()&lt;=B$3,INDEX(FP!C:C,B$2+ROW()-1),"")</f>
        <v/>
      </c>
      <c r="H22" s="119" t="str">
        <f t="shared" si="0"/>
        <v/>
      </c>
      <c r="I22" s="120" t="str">
        <f t="shared" si="1"/>
        <v/>
      </c>
      <c r="J22" s="121" t="str">
        <f t="shared" si="2"/>
        <v/>
      </c>
      <c r="K22" s="122">
        <v>99</v>
      </c>
      <c r="L22" s="142" t="s">
        <v>361</v>
      </c>
      <c r="M22" s="143" t="s">
        <v>362</v>
      </c>
      <c r="N22" s="123"/>
      <c r="O22" s="123"/>
      <c r="P22" s="123"/>
      <c r="Q22" s="123"/>
      <c r="R22" s="123"/>
      <c r="S22" s="123"/>
      <c r="X22" s="123"/>
    </row>
    <row r="23" spans="1:24" s="107" customFormat="1" hidden="1">
      <c r="A23" s="130" t="str">
        <f>IF(ROW()&lt;=B$3,INDEX(FP!F:F,B$2+ROW()-1)&amp;" - "&amp;INDEX(FP!C:C,B$2+ROW()-1),"")</f>
        <v/>
      </c>
      <c r="B23" s="135"/>
      <c r="C23" s="132" t="str">
        <f>IF(ROW()&lt;=B$3,INDEX(FP!E:E,B$2+ROW()-1),"")</f>
        <v/>
      </c>
      <c r="D23" s="117" t="str">
        <f>IF(ROW()&lt;=B$3,INDEX(FP!F:F,B$2+ROW()-1),"")</f>
        <v/>
      </c>
      <c r="E23" s="117" t="str">
        <f>IF(ROW()&lt;=B$3,INDEX(FP!G:G,B$2+ROW()-1),"")</f>
        <v/>
      </c>
      <c r="F23" s="117"/>
      <c r="G23" s="118" t="str">
        <f>IF(ROW()&lt;=B$3,INDEX(FP!C:C,B$2+ROW()-1),"")</f>
        <v/>
      </c>
      <c r="H23" s="119" t="str">
        <f t="shared" si="0"/>
        <v/>
      </c>
      <c r="I23" s="120" t="str">
        <f t="shared" si="1"/>
        <v/>
      </c>
      <c r="J23" s="121" t="str">
        <f t="shared" si="2"/>
        <v/>
      </c>
      <c r="K23" s="122">
        <v>99</v>
      </c>
      <c r="L23" s="144" t="str">
        <f>$A22</f>
        <v/>
      </c>
      <c r="M23" s="144">
        <v>99</v>
      </c>
      <c r="N23" s="123"/>
      <c r="O23" s="123"/>
      <c r="P23" s="123"/>
      <c r="Q23" s="123"/>
      <c r="R23" s="123"/>
      <c r="S23" s="123"/>
      <c r="X23" s="123"/>
    </row>
    <row r="24" spans="1:24" s="107" customFormat="1" hidden="1">
      <c r="A24" s="130" t="str">
        <f>IF(ROW()&lt;=B$3,INDEX(FP!F:F,B$2+ROW()-1)&amp;" - "&amp;INDEX(FP!C:C,B$2+ROW()-1),"")</f>
        <v/>
      </c>
      <c r="B24" s="135"/>
      <c r="C24" s="132" t="str">
        <f>IF(ROW()&lt;=B$3,INDEX(FP!E:E,B$2+ROW()-1),"")</f>
        <v/>
      </c>
      <c r="D24" s="117" t="str">
        <f>IF(ROW()&lt;=B$3,INDEX(FP!F:F,B$2+ROW()-1),"")</f>
        <v/>
      </c>
      <c r="E24" s="117" t="str">
        <f>IF(ROW()&lt;=B$3,INDEX(FP!G:G,B$2+ROW()-1),"")</f>
        <v/>
      </c>
      <c r="F24" s="117"/>
      <c r="G24" s="118" t="str">
        <f>IF(ROW()&lt;=B$3,INDEX(FP!C:C,B$2+ROW()-1),"")</f>
        <v/>
      </c>
      <c r="H24" s="119" t="str">
        <f t="shared" si="0"/>
        <v/>
      </c>
      <c r="I24" s="120" t="str">
        <f t="shared" si="1"/>
        <v/>
      </c>
      <c r="J24" s="121" t="str">
        <f t="shared" si="2"/>
        <v/>
      </c>
      <c r="K24" s="122">
        <v>99</v>
      </c>
      <c r="L24" s="133" t="s">
        <v>361</v>
      </c>
      <c r="M24" s="134" t="s">
        <v>362</v>
      </c>
      <c r="N24" s="123"/>
      <c r="O24" s="123"/>
      <c r="P24" s="123"/>
      <c r="Q24" s="123"/>
      <c r="V24" s="123"/>
      <c r="W24" s="123"/>
      <c r="X24" s="123"/>
    </row>
    <row r="25" spans="1:24" s="107" customFormat="1" hidden="1">
      <c r="A25" s="130" t="str">
        <f>IF(ROW()&lt;=B$3,INDEX(FP!F:F,B$2+ROW()-1)&amp;" - "&amp;INDEX(FP!C:C,B$2+ROW()-1),"")</f>
        <v/>
      </c>
      <c r="B25" s="135"/>
      <c r="C25" s="132" t="str">
        <f>IF(ROW()&lt;=B$3,INDEX(FP!E:E,B$2+ROW()-1),"")</f>
        <v/>
      </c>
      <c r="D25" s="117" t="str">
        <f>IF(ROW()&lt;=B$3,INDEX(FP!F:F,B$2+ROW()-1),"")</f>
        <v/>
      </c>
      <c r="E25" s="117" t="str">
        <f>IF(ROW()&lt;=B$3,INDEX(FP!G:G,B$2+ROW()-1),"")</f>
        <v/>
      </c>
      <c r="F25" s="117"/>
      <c r="G25" s="118" t="str">
        <f>IF(ROW()&lt;=B$3,INDEX(FP!C:C,B$2+ROW()-1),"")</f>
        <v/>
      </c>
      <c r="H25" s="119" t="str">
        <f t="shared" si="0"/>
        <v/>
      </c>
      <c r="I25" s="120" t="str">
        <f t="shared" si="1"/>
        <v/>
      </c>
      <c r="J25" s="121" t="str">
        <f t="shared" si="2"/>
        <v/>
      </c>
      <c r="K25" s="122">
        <v>99</v>
      </c>
      <c r="L25" s="136" t="str">
        <f>$A24</f>
        <v/>
      </c>
      <c r="M25" s="137">
        <v>99</v>
      </c>
      <c r="N25" s="123"/>
      <c r="O25" s="123"/>
      <c r="T25" s="123"/>
      <c r="U25" s="123"/>
      <c r="V25" s="123"/>
      <c r="W25" s="123"/>
      <c r="X25" s="123"/>
    </row>
    <row r="26" spans="1:24" s="107" customFormat="1" hidden="1">
      <c r="A26" s="130" t="str">
        <f>IF(ROW()&lt;=B$3,INDEX(FP!F:F,B$2+ROW()-1)&amp;" - "&amp;INDEX(FP!C:C,B$2+ROW()-1),"")</f>
        <v/>
      </c>
      <c r="B26" s="135"/>
      <c r="C26" s="132" t="str">
        <f>IF(ROW()&lt;=B$3,INDEX(FP!E:E,B$2+ROW()-1),"")</f>
        <v/>
      </c>
      <c r="D26" s="117" t="str">
        <f>IF(ROW()&lt;=B$3,INDEX(FP!F:F,B$2+ROW()-1),"")</f>
        <v/>
      </c>
      <c r="E26" s="117" t="str">
        <f>IF(ROW()&lt;=B$3,INDEX(FP!G:G,B$2+ROW()-1),"")</f>
        <v/>
      </c>
      <c r="F26" s="117"/>
      <c r="G26" s="118" t="str">
        <f>IF(ROW()&lt;=B$3,INDEX(FP!C:C,B$2+ROW()-1),"")</f>
        <v/>
      </c>
      <c r="H26" s="119" t="str">
        <f t="shared" si="0"/>
        <v/>
      </c>
      <c r="I26" s="120" t="str">
        <f t="shared" si="1"/>
        <v/>
      </c>
      <c r="J26" s="121" t="str">
        <f t="shared" si="2"/>
        <v/>
      </c>
      <c r="K26" s="122">
        <v>99</v>
      </c>
      <c r="L26" s="142" t="s">
        <v>361</v>
      </c>
      <c r="M26" s="143" t="s">
        <v>362</v>
      </c>
      <c r="R26" s="123"/>
      <c r="S26" s="123"/>
      <c r="T26" s="123"/>
      <c r="U26" s="123"/>
      <c r="V26" s="123"/>
      <c r="W26" s="123"/>
      <c r="X26" s="123"/>
    </row>
    <row r="27" spans="1:24" s="107" customFormat="1" hidden="1">
      <c r="A27" s="130" t="str">
        <f>IF(ROW()&lt;=B$3,INDEX(FP!F:F,B$2+ROW()-1)&amp;" - "&amp;INDEX(FP!C:C,B$2+ROW()-1),"")</f>
        <v/>
      </c>
      <c r="B27" s="135"/>
      <c r="C27" s="132" t="str">
        <f>IF(ROW()&lt;=B$3,INDEX(FP!E:E,B$2+ROW()-1),"")</f>
        <v/>
      </c>
      <c r="D27" s="117" t="str">
        <f>IF(ROW()&lt;=B$3,INDEX(FP!F:F,B$2+ROW()-1),"")</f>
        <v/>
      </c>
      <c r="E27" s="117" t="str">
        <f>IF(ROW()&lt;=B$3,INDEX(FP!G:G,B$2+ROW()-1),"")</f>
        <v/>
      </c>
      <c r="F27" s="117"/>
      <c r="G27" s="118" t="str">
        <f>IF(ROW()&lt;=B$3,INDEX(FP!C:C,B$2+ROW()-1),"")</f>
        <v/>
      </c>
      <c r="H27" s="119" t="str">
        <f t="shared" si="0"/>
        <v/>
      </c>
      <c r="I27" s="120" t="str">
        <f t="shared" si="1"/>
        <v/>
      </c>
      <c r="J27" s="121" t="str">
        <f t="shared" si="2"/>
        <v/>
      </c>
      <c r="K27" s="122">
        <v>99</v>
      </c>
      <c r="L27" s="144" t="str">
        <f>$A26</f>
        <v/>
      </c>
      <c r="M27" s="144">
        <v>99</v>
      </c>
      <c r="P27" s="123"/>
      <c r="Q27" s="123"/>
      <c r="R27" s="123"/>
      <c r="S27" s="123"/>
      <c r="T27" s="123"/>
      <c r="U27" s="123"/>
      <c r="V27" s="123"/>
      <c r="W27" s="123"/>
      <c r="X27" s="123"/>
    </row>
    <row r="28" spans="1:24" s="107" customFormat="1" hidden="1">
      <c r="A28" s="130" t="str">
        <f>IF(ROW()&lt;=B$3,INDEX(FP!F:F,B$2+ROW()-1)&amp;" - "&amp;INDEX(FP!C:C,B$2+ROW()-1),"")</f>
        <v/>
      </c>
      <c r="B28" s="135"/>
      <c r="C28" s="132" t="str">
        <f>IF(ROW()&lt;=B$3,INDEX(FP!E:E,B$2+ROW()-1),"")</f>
        <v/>
      </c>
      <c r="D28" s="117" t="str">
        <f>IF(ROW()&lt;=B$3,INDEX(FP!F:F,B$2+ROW()-1),"")</f>
        <v/>
      </c>
      <c r="E28" s="117" t="str">
        <f>IF(ROW()&lt;=B$3,INDEX(FP!G:G,B$2+ROW()-1),"")</f>
        <v/>
      </c>
      <c r="F28" s="117"/>
      <c r="G28" s="118" t="str">
        <f>IF(ROW()&lt;=B$3,INDEX(FP!C:C,B$2+ROW()-1),"")</f>
        <v/>
      </c>
      <c r="H28" s="119" t="str">
        <f t="shared" si="0"/>
        <v/>
      </c>
      <c r="I28" s="120" t="str">
        <f t="shared" si="1"/>
        <v/>
      </c>
      <c r="J28" s="121" t="str">
        <f t="shared" si="2"/>
        <v/>
      </c>
      <c r="K28" s="122">
        <v>99</v>
      </c>
      <c r="L28" s="133" t="s">
        <v>361</v>
      </c>
      <c r="M28" s="134" t="s">
        <v>362</v>
      </c>
      <c r="N28" s="123"/>
      <c r="O28" s="123"/>
      <c r="P28" s="123"/>
      <c r="Q28" s="123"/>
      <c r="R28" s="123"/>
      <c r="S28" s="123"/>
      <c r="T28" s="123"/>
      <c r="U28" s="123"/>
      <c r="V28" s="123"/>
      <c r="W28" s="123"/>
      <c r="X28" s="123"/>
    </row>
    <row r="29" spans="1:24" s="107" customFormat="1" hidden="1">
      <c r="A29" s="130" t="str">
        <f>IF(ROW()&lt;=B$3,INDEX(FP!F:F,B$2+ROW()-1)&amp;" - "&amp;INDEX(FP!C:C,B$2+ROW()-1),"")</f>
        <v/>
      </c>
      <c r="B29" s="135"/>
      <c r="C29" s="132" t="str">
        <f>IF(ROW()&lt;=B$3,INDEX(FP!E:E,B$2+ROW()-1),"")</f>
        <v/>
      </c>
      <c r="D29" s="117" t="str">
        <f>IF(ROW()&lt;=B$3,INDEX(FP!F:F,B$2+ROW()-1),"")</f>
        <v/>
      </c>
      <c r="E29" s="117" t="str">
        <f>IF(ROW()&lt;=B$3,INDEX(FP!G:G,B$2+ROW()-1),"")</f>
        <v/>
      </c>
      <c r="F29" s="117"/>
      <c r="G29" s="118" t="str">
        <f>IF(ROW()&lt;=B$3,INDEX(FP!C:C,B$2+ROW()-1),"")</f>
        <v/>
      </c>
      <c r="H29" s="119" t="str">
        <f t="shared" si="0"/>
        <v/>
      </c>
      <c r="I29" s="120" t="str">
        <f t="shared" si="1"/>
        <v/>
      </c>
      <c r="J29" s="121" t="str">
        <f t="shared" si="2"/>
        <v/>
      </c>
      <c r="K29" s="122">
        <v>99</v>
      </c>
      <c r="L29" s="136" t="str">
        <f>$A28</f>
        <v/>
      </c>
      <c r="M29" s="137">
        <v>99</v>
      </c>
      <c r="N29" s="123"/>
      <c r="O29" s="123"/>
      <c r="P29" s="123"/>
      <c r="Q29" s="123"/>
      <c r="R29" s="123"/>
      <c r="S29" s="123"/>
      <c r="T29" s="123"/>
      <c r="U29" s="123"/>
      <c r="V29" s="123"/>
      <c r="W29" s="123"/>
      <c r="X29" s="123"/>
    </row>
    <row r="30" spans="1:24" s="107" customFormat="1" hidden="1">
      <c r="A30" s="130" t="str">
        <f>IF(ROW()&lt;=B$3,INDEX(FP!F:F,B$2+ROW()-1)&amp;" - "&amp;INDEX(FP!C:C,B$2+ROW()-1),"")</f>
        <v/>
      </c>
      <c r="B30" s="135"/>
      <c r="C30" s="132" t="str">
        <f>IF(ROW()&lt;=B$3,INDEX(FP!E:E,B$2+ROW()-1),"")</f>
        <v/>
      </c>
      <c r="D30" s="117" t="str">
        <f>IF(ROW()&lt;=B$3,INDEX(FP!F:F,B$2+ROW()-1),"")</f>
        <v/>
      </c>
      <c r="E30" s="117" t="str">
        <f>IF(ROW()&lt;=B$3,INDEX(FP!G:G,B$2+ROW()-1),"")</f>
        <v/>
      </c>
      <c r="F30" s="117"/>
      <c r="G30" s="118" t="str">
        <f>IF(ROW()&lt;=B$3,INDEX(FP!C:C,B$2+ROW()-1),"")</f>
        <v/>
      </c>
      <c r="H30" s="119" t="str">
        <f t="shared" si="0"/>
        <v/>
      </c>
      <c r="I30" s="120" t="str">
        <f t="shared" si="1"/>
        <v/>
      </c>
      <c r="J30" s="121" t="str">
        <f t="shared" si="2"/>
        <v/>
      </c>
      <c r="K30" s="122">
        <v>99</v>
      </c>
      <c r="L30" s="142" t="s">
        <v>361</v>
      </c>
      <c r="M30" s="143" t="s">
        <v>362</v>
      </c>
      <c r="P30" s="123"/>
      <c r="Q30" s="123"/>
      <c r="R30" s="123"/>
      <c r="S30" s="123"/>
      <c r="T30" s="123"/>
      <c r="U30" s="123"/>
      <c r="V30" s="123"/>
      <c r="W30" s="123"/>
      <c r="X30" s="123"/>
    </row>
    <row r="31" spans="1:24" s="107" customFormat="1" hidden="1">
      <c r="A31" s="130" t="str">
        <f>IF(ROW()&lt;=B$3,INDEX(FP!F:F,B$2+ROW()-1)&amp;" - "&amp;INDEX(FP!C:C,B$2+ROW()-1),"")</f>
        <v/>
      </c>
      <c r="B31" s="135"/>
      <c r="C31" s="132" t="str">
        <f>IF(ROW()&lt;=B$3,INDEX(FP!E:E,B$2+ROW()-1),"")</f>
        <v/>
      </c>
      <c r="D31" s="117" t="str">
        <f>IF(ROW()&lt;=B$3,INDEX(FP!F:F,B$2+ROW()-1),"")</f>
        <v/>
      </c>
      <c r="E31" s="117" t="str">
        <f>IF(ROW()&lt;=B$3,INDEX(FP!G:G,B$2+ROW()-1),"")</f>
        <v/>
      </c>
      <c r="F31" s="117"/>
      <c r="G31" s="118" t="str">
        <f>IF(ROW()&lt;=B$3,INDEX(FP!C:C,B$2+ROW()-1),"")</f>
        <v/>
      </c>
      <c r="H31" s="119" t="str">
        <f t="shared" si="0"/>
        <v/>
      </c>
      <c r="I31" s="120" t="str">
        <f t="shared" si="1"/>
        <v/>
      </c>
      <c r="J31" s="121" t="str">
        <f t="shared" si="2"/>
        <v/>
      </c>
      <c r="K31" s="122">
        <v>99</v>
      </c>
      <c r="L31" s="144" t="str">
        <f>$A30</f>
        <v/>
      </c>
      <c r="M31" s="144">
        <v>99</v>
      </c>
      <c r="R31" s="123"/>
      <c r="S31" s="123"/>
      <c r="T31" s="123"/>
      <c r="U31" s="123"/>
      <c r="V31" s="123"/>
      <c r="W31" s="123"/>
      <c r="X31" s="123"/>
    </row>
    <row r="32" spans="1:24" s="107" customFormat="1" hidden="1">
      <c r="A32" s="130" t="str">
        <f>IF(ROW()&lt;=B$3,INDEX(FP!F:F,B$2+ROW()-1)&amp;" - "&amp;INDEX(FP!C:C,B$2+ROW()-1),"")</f>
        <v/>
      </c>
      <c r="B32" s="135"/>
      <c r="C32" s="132" t="str">
        <f>IF(ROW()&lt;=B$3,INDEX(FP!E:E,B$2+ROW()-1),"")</f>
        <v/>
      </c>
      <c r="D32" s="117" t="str">
        <f>IF(ROW()&lt;=B$3,INDEX(FP!F:F,B$2+ROW()-1),"")</f>
        <v/>
      </c>
      <c r="E32" s="117" t="str">
        <f>IF(ROW()&lt;=B$3,INDEX(FP!G:G,B$2+ROW()-1),"")</f>
        <v/>
      </c>
      <c r="F32" s="117"/>
      <c r="G32" s="118" t="str">
        <f>IF(ROW()&lt;=B$3,INDEX(FP!C:C,B$2+ROW()-1),"")</f>
        <v/>
      </c>
      <c r="H32" s="119" t="str">
        <f t="shared" si="0"/>
        <v/>
      </c>
      <c r="I32" s="120" t="str">
        <f t="shared" si="1"/>
        <v/>
      </c>
      <c r="J32" s="121" t="str">
        <f t="shared" si="2"/>
        <v/>
      </c>
      <c r="K32" s="122">
        <v>99</v>
      </c>
      <c r="L32" s="133" t="s">
        <v>361</v>
      </c>
      <c r="M32" s="134" t="s">
        <v>362</v>
      </c>
      <c r="N32" s="123"/>
      <c r="O32" s="123"/>
      <c r="T32" s="123"/>
      <c r="U32" s="123"/>
      <c r="V32" s="123"/>
      <c r="W32" s="123"/>
      <c r="X32" s="123"/>
    </row>
    <row r="33" spans="1:24" s="107" customFormat="1" hidden="1">
      <c r="A33" s="130" t="str">
        <f>IF(ROW()&lt;=B$3,INDEX(FP!F:F,B$2+ROW()-1)&amp;" - "&amp;INDEX(FP!C:C,B$2+ROW()-1),"")</f>
        <v/>
      </c>
      <c r="B33" s="135"/>
      <c r="C33" s="132" t="str">
        <f>IF(ROW()&lt;=B$3,INDEX(FP!E:E,B$2+ROW()-1),"")</f>
        <v/>
      </c>
      <c r="D33" s="117" t="str">
        <f>IF(ROW()&lt;=B$3,INDEX(FP!F:F,B$2+ROW()-1),"")</f>
        <v/>
      </c>
      <c r="E33" s="117" t="str">
        <f>IF(ROW()&lt;=B$3,INDEX(FP!G:G,B$2+ROW()-1),"")</f>
        <v/>
      </c>
      <c r="F33" s="117"/>
      <c r="G33" s="118" t="str">
        <f>IF(ROW()&lt;=B$3,INDEX(FP!C:C,B$2+ROW()-1),"")</f>
        <v/>
      </c>
      <c r="H33" s="119" t="str">
        <f t="shared" ref="H33:H64" si="3">IF(ROW()&lt;=B$3,SUMIF(A$107:A$10039,A33,H$107:H$10039),"")</f>
        <v/>
      </c>
      <c r="I33" s="120" t="str">
        <f t="shared" ref="I33:I64" si="4">IF(ROW()&lt;=B$3,SUMIFS(H$103:H$50039,A$103:A$50039,J33,I$103:I$50039,K33),"")</f>
        <v/>
      </c>
      <c r="J33" s="121" t="str">
        <f t="shared" si="2"/>
        <v/>
      </c>
      <c r="K33" s="122">
        <v>99</v>
      </c>
      <c r="L33" s="136" t="str">
        <f>$A32</f>
        <v/>
      </c>
      <c r="M33" s="137">
        <v>99</v>
      </c>
      <c r="N33" s="123"/>
      <c r="O33" s="123"/>
      <c r="P33" s="123"/>
      <c r="Q33" s="123"/>
      <c r="V33" s="123"/>
      <c r="W33" s="123"/>
      <c r="X33" s="123"/>
    </row>
    <row r="34" spans="1:24" s="107" customFormat="1" hidden="1">
      <c r="A34" s="130" t="str">
        <f>IF(ROW()&lt;=B$3,INDEX(FP!F:F,B$2+ROW()-1)&amp;" - "&amp;INDEX(FP!C:C,B$2+ROW()-1),"")</f>
        <v/>
      </c>
      <c r="B34" s="135"/>
      <c r="C34" s="132" t="str">
        <f>IF(ROW()&lt;=B$3,INDEX(FP!E:E,B$2+ROW()-1),"")</f>
        <v/>
      </c>
      <c r="D34" s="117" t="str">
        <f>IF(ROW()&lt;=B$3,INDEX(FP!F:F,B$2+ROW()-1),"")</f>
        <v/>
      </c>
      <c r="E34" s="117" t="str">
        <f>IF(ROW()&lt;=B$3,INDEX(FP!G:G,B$2+ROW()-1),"")</f>
        <v/>
      </c>
      <c r="F34" s="117"/>
      <c r="G34" s="118" t="str">
        <f>IF(ROW()&lt;=B$3,INDEX(FP!C:C,B$2+ROW()-1),"")</f>
        <v/>
      </c>
      <c r="H34" s="119" t="str">
        <f t="shared" si="3"/>
        <v/>
      </c>
      <c r="I34" s="120" t="str">
        <f t="shared" si="4"/>
        <v/>
      </c>
      <c r="J34" s="121" t="str">
        <f t="shared" si="2"/>
        <v/>
      </c>
      <c r="K34" s="122">
        <v>99</v>
      </c>
      <c r="L34" s="142" t="s">
        <v>361</v>
      </c>
      <c r="M34" s="143" t="s">
        <v>362</v>
      </c>
      <c r="N34" s="123"/>
      <c r="O34" s="123"/>
      <c r="P34" s="123"/>
      <c r="Q34" s="123"/>
      <c r="R34" s="123"/>
      <c r="S34" s="123"/>
      <c r="X34" s="123"/>
    </row>
    <row r="35" spans="1:24" s="107" customFormat="1" hidden="1">
      <c r="A35" s="130" t="str">
        <f>IF(ROW()&lt;=B$3,INDEX(FP!F:F,B$2+ROW()-1)&amp;" - "&amp;INDEX(FP!C:C,B$2+ROW()-1),"")</f>
        <v/>
      </c>
      <c r="B35" s="135"/>
      <c r="C35" s="132" t="str">
        <f>IF(ROW()&lt;=B$3,INDEX(FP!E:E,B$2+ROW()-1),"")</f>
        <v/>
      </c>
      <c r="D35" s="117" t="str">
        <f>IF(ROW()&lt;=B$3,INDEX(FP!F:F,B$2+ROW()-1),"")</f>
        <v/>
      </c>
      <c r="E35" s="117" t="str">
        <f>IF(ROW()&lt;=B$3,INDEX(FP!G:G,B$2+ROW()-1),"")</f>
        <v/>
      </c>
      <c r="F35" s="117"/>
      <c r="G35" s="118" t="str">
        <f>IF(ROW()&lt;=B$3,INDEX(FP!C:C,B$2+ROW()-1),"")</f>
        <v/>
      </c>
      <c r="H35" s="119" t="str">
        <f t="shared" si="3"/>
        <v/>
      </c>
      <c r="I35" s="120" t="str">
        <f t="shared" si="4"/>
        <v/>
      </c>
      <c r="J35" s="121" t="str">
        <f t="shared" si="2"/>
        <v/>
      </c>
      <c r="K35" s="122">
        <v>99</v>
      </c>
      <c r="L35" s="144" t="str">
        <f>$A34</f>
        <v/>
      </c>
      <c r="M35" s="144">
        <v>99</v>
      </c>
      <c r="N35" s="123"/>
      <c r="O35" s="123"/>
      <c r="P35" s="123"/>
      <c r="Q35" s="123"/>
      <c r="R35" s="123"/>
      <c r="S35" s="123"/>
      <c r="X35" s="123"/>
    </row>
    <row r="36" spans="1:24" s="107" customFormat="1" hidden="1">
      <c r="A36" s="130" t="str">
        <f>IF(ROW()&lt;=B$3,INDEX(FP!F:F,B$2+ROW()-1)&amp;" - "&amp;INDEX(FP!C:C,B$2+ROW()-1),"")</f>
        <v/>
      </c>
      <c r="B36" s="135"/>
      <c r="C36" s="132" t="str">
        <f>IF(ROW()&lt;=B$3,INDEX(FP!E:E,B$2+ROW()-1),"")</f>
        <v/>
      </c>
      <c r="D36" s="117" t="str">
        <f>IF(ROW()&lt;=B$3,INDEX(FP!F:F,B$2+ROW()-1),"")</f>
        <v/>
      </c>
      <c r="E36" s="117" t="str">
        <f>IF(ROW()&lt;=B$3,INDEX(FP!G:G,B$2+ROW()-1),"")</f>
        <v/>
      </c>
      <c r="F36" s="117"/>
      <c r="G36" s="118" t="str">
        <f>IF(ROW()&lt;=B$3,INDEX(FP!C:C,B$2+ROW()-1),"")</f>
        <v/>
      </c>
      <c r="H36" s="119" t="str">
        <f t="shared" si="3"/>
        <v/>
      </c>
      <c r="I36" s="120" t="str">
        <f t="shared" si="4"/>
        <v/>
      </c>
      <c r="J36" s="121" t="str">
        <f t="shared" si="2"/>
        <v/>
      </c>
      <c r="K36" s="122">
        <v>99</v>
      </c>
      <c r="L36" s="133" t="s">
        <v>361</v>
      </c>
      <c r="M36" s="134" t="s">
        <v>362</v>
      </c>
      <c r="N36" s="123"/>
      <c r="O36" s="123"/>
      <c r="P36" s="123"/>
      <c r="Q36" s="123"/>
      <c r="V36" s="123"/>
      <c r="W36" s="123"/>
      <c r="X36" s="123"/>
    </row>
    <row r="37" spans="1:24" s="107" customFormat="1" hidden="1">
      <c r="A37" s="130" t="str">
        <f>IF(ROW()&lt;=B$3,INDEX(FP!F:F,B$2+ROW()-1)&amp;" - "&amp;INDEX(FP!C:C,B$2+ROW()-1),"")</f>
        <v/>
      </c>
      <c r="B37" s="135"/>
      <c r="C37" s="132" t="str">
        <f>IF(ROW()&lt;=B$3,INDEX(FP!E:E,B$2+ROW()-1),"")</f>
        <v/>
      </c>
      <c r="D37" s="117" t="str">
        <f>IF(ROW()&lt;=B$3,INDEX(FP!F:F,B$2+ROW()-1),"")</f>
        <v/>
      </c>
      <c r="E37" s="117" t="str">
        <f>IF(ROW()&lt;=B$3,INDEX(FP!G:G,B$2+ROW()-1),"")</f>
        <v/>
      </c>
      <c r="F37" s="117"/>
      <c r="G37" s="118" t="str">
        <f>IF(ROW()&lt;=B$3,INDEX(FP!C:C,B$2+ROW()-1),"")</f>
        <v/>
      </c>
      <c r="H37" s="119" t="str">
        <f t="shared" si="3"/>
        <v/>
      </c>
      <c r="I37" s="120" t="str">
        <f t="shared" si="4"/>
        <v/>
      </c>
      <c r="J37" s="121" t="str">
        <f t="shared" si="2"/>
        <v/>
      </c>
      <c r="K37" s="122">
        <v>99</v>
      </c>
      <c r="L37" s="136" t="str">
        <f>$A36</f>
        <v/>
      </c>
      <c r="M37" s="137">
        <v>99</v>
      </c>
      <c r="N37" s="123"/>
      <c r="O37" s="123"/>
      <c r="T37" s="123"/>
      <c r="U37" s="123"/>
      <c r="V37" s="123"/>
      <c r="W37" s="123"/>
      <c r="X37" s="123"/>
    </row>
    <row r="38" spans="1:24" s="107" customFormat="1" hidden="1">
      <c r="A38" s="130" t="str">
        <f>IF(ROW()&lt;=B$3,INDEX(FP!F:F,B$2+ROW()-1)&amp;" - "&amp;INDEX(FP!C:C,B$2+ROW()-1),"")</f>
        <v/>
      </c>
      <c r="B38" s="135"/>
      <c r="C38" s="132" t="str">
        <f>IF(ROW()&lt;=B$3,INDEX(FP!E:E,B$2+ROW()-1),"")</f>
        <v/>
      </c>
      <c r="D38" s="117" t="str">
        <f>IF(ROW()&lt;=B$3,INDEX(FP!F:F,B$2+ROW()-1),"")</f>
        <v/>
      </c>
      <c r="E38" s="117" t="str">
        <f>IF(ROW()&lt;=B$3,INDEX(FP!G:G,B$2+ROW()-1),"")</f>
        <v/>
      </c>
      <c r="F38" s="117"/>
      <c r="G38" s="118" t="str">
        <f>IF(ROW()&lt;=B$3,INDEX(FP!C:C,B$2+ROW()-1),"")</f>
        <v/>
      </c>
      <c r="H38" s="119" t="str">
        <f t="shared" si="3"/>
        <v/>
      </c>
      <c r="I38" s="120" t="str">
        <f t="shared" si="4"/>
        <v/>
      </c>
      <c r="J38" s="121" t="str">
        <f t="shared" si="2"/>
        <v/>
      </c>
      <c r="K38" s="122">
        <v>99</v>
      </c>
      <c r="L38" s="142" t="s">
        <v>361</v>
      </c>
      <c r="M38" s="143" t="s">
        <v>362</v>
      </c>
      <c r="R38" s="123"/>
      <c r="S38" s="123"/>
      <c r="T38" s="123"/>
      <c r="U38" s="123"/>
      <c r="V38" s="123"/>
      <c r="W38" s="123"/>
      <c r="X38" s="123"/>
    </row>
    <row r="39" spans="1:24" s="107" customFormat="1" hidden="1">
      <c r="A39" s="130" t="str">
        <f>IF(ROW()&lt;=B$3,INDEX(FP!F:F,B$2+ROW()-1)&amp;" - "&amp;INDEX(FP!C:C,B$2+ROW()-1),"")</f>
        <v/>
      </c>
      <c r="B39" s="135"/>
      <c r="C39" s="132" t="str">
        <f>IF(ROW()&lt;=B$3,INDEX(FP!E:E,B$2+ROW()-1),"")</f>
        <v/>
      </c>
      <c r="D39" s="117" t="str">
        <f>IF(ROW()&lt;=B$3,INDEX(FP!F:F,B$2+ROW()-1),"")</f>
        <v/>
      </c>
      <c r="E39" s="117" t="str">
        <f>IF(ROW()&lt;=B$3,INDEX(FP!G:G,B$2+ROW()-1),"")</f>
        <v/>
      </c>
      <c r="F39" s="117"/>
      <c r="G39" s="118" t="str">
        <f>IF(ROW()&lt;=B$3,INDEX(FP!C:C,B$2+ROW()-1),"")</f>
        <v/>
      </c>
      <c r="H39" s="119" t="str">
        <f t="shared" si="3"/>
        <v/>
      </c>
      <c r="I39" s="120" t="str">
        <f t="shared" si="4"/>
        <v/>
      </c>
      <c r="J39" s="121" t="str">
        <f t="shared" si="2"/>
        <v/>
      </c>
      <c r="K39" s="122">
        <v>99</v>
      </c>
      <c r="L39" s="144" t="str">
        <f>$A38</f>
        <v/>
      </c>
      <c r="M39" s="144">
        <v>99</v>
      </c>
      <c r="P39" s="123"/>
      <c r="Q39" s="123"/>
      <c r="R39" s="123"/>
      <c r="S39" s="123"/>
      <c r="T39" s="123"/>
      <c r="U39" s="123"/>
      <c r="V39" s="123"/>
      <c r="W39" s="123"/>
      <c r="X39" s="123"/>
    </row>
    <row r="40" spans="1:24" s="107" customFormat="1" hidden="1">
      <c r="A40" s="130" t="str">
        <f>IF(ROW()&lt;=B$3,INDEX(FP!F:F,B$2+ROW()-1)&amp;" - "&amp;INDEX(FP!C:C,B$2+ROW()-1),"")</f>
        <v/>
      </c>
      <c r="B40" s="135"/>
      <c r="C40" s="132" t="str">
        <f>IF(ROW()&lt;=B$3,INDEX(FP!E:E,B$2+ROW()-1),"")</f>
        <v/>
      </c>
      <c r="D40" s="117" t="str">
        <f>IF(ROW()&lt;=B$3,INDEX(FP!F:F,B$2+ROW()-1),"")</f>
        <v/>
      </c>
      <c r="E40" s="117" t="str">
        <f>IF(ROW()&lt;=B$3,INDEX(FP!G:G,B$2+ROW()-1),"")</f>
        <v/>
      </c>
      <c r="F40" s="117"/>
      <c r="G40" s="118" t="str">
        <f>IF(ROW()&lt;=B$3,INDEX(FP!C:C,B$2+ROW()-1),"")</f>
        <v/>
      </c>
      <c r="H40" s="119" t="str">
        <f t="shared" si="3"/>
        <v/>
      </c>
      <c r="I40" s="120" t="str">
        <f t="shared" si="4"/>
        <v/>
      </c>
      <c r="J40" s="121" t="str">
        <f t="shared" si="2"/>
        <v/>
      </c>
      <c r="K40" s="122">
        <v>99</v>
      </c>
      <c r="L40" s="133" t="s">
        <v>361</v>
      </c>
      <c r="M40" s="134" t="s">
        <v>362</v>
      </c>
      <c r="N40" s="123"/>
      <c r="O40" s="123"/>
      <c r="P40" s="123"/>
      <c r="Q40" s="123"/>
      <c r="R40" s="123"/>
      <c r="S40" s="123"/>
      <c r="T40" s="123"/>
      <c r="U40" s="123"/>
      <c r="V40" s="123"/>
      <c r="W40" s="123"/>
      <c r="X40" s="123"/>
    </row>
    <row r="41" spans="1:24" s="107" customFormat="1" hidden="1">
      <c r="A41" s="130" t="str">
        <f>IF(ROW()&lt;=B$3,INDEX(FP!F:F,B$2+ROW()-1)&amp;" - "&amp;INDEX(FP!C:C,B$2+ROW()-1),"")</f>
        <v/>
      </c>
      <c r="B41" s="135"/>
      <c r="C41" s="132" t="str">
        <f>IF(ROW()&lt;=B$3,INDEX(FP!E:E,B$2+ROW()-1),"")</f>
        <v/>
      </c>
      <c r="D41" s="117" t="str">
        <f>IF(ROW()&lt;=B$3,INDEX(FP!F:F,B$2+ROW()-1),"")</f>
        <v/>
      </c>
      <c r="E41" s="117" t="str">
        <f>IF(ROW()&lt;=B$3,INDEX(FP!G:G,B$2+ROW()-1),"")</f>
        <v/>
      </c>
      <c r="F41" s="117"/>
      <c r="G41" s="118" t="str">
        <f>IF(ROW()&lt;=B$3,INDEX(FP!C:C,B$2+ROW()-1),"")</f>
        <v/>
      </c>
      <c r="H41" s="119" t="str">
        <f t="shared" si="3"/>
        <v/>
      </c>
      <c r="I41" s="120" t="str">
        <f t="shared" si="4"/>
        <v/>
      </c>
      <c r="J41" s="121" t="str">
        <f t="shared" si="2"/>
        <v/>
      </c>
      <c r="K41" s="122">
        <v>99</v>
      </c>
      <c r="L41" s="136" t="str">
        <f>$A40</f>
        <v/>
      </c>
      <c r="M41" s="137">
        <v>99</v>
      </c>
      <c r="N41" s="123"/>
      <c r="O41" s="123"/>
      <c r="P41" s="123"/>
      <c r="Q41" s="123"/>
      <c r="R41" s="123"/>
      <c r="S41" s="123"/>
      <c r="T41" s="123"/>
      <c r="U41" s="123"/>
      <c r="V41" s="123"/>
      <c r="W41" s="123"/>
      <c r="X41" s="123"/>
    </row>
    <row r="42" spans="1:24" s="107" customFormat="1" hidden="1">
      <c r="A42" s="130" t="str">
        <f>IF(ROW()&lt;=B$3,INDEX(FP!F:F,B$2+ROW()-1)&amp;" - "&amp;INDEX(FP!C:C,B$2+ROW()-1),"")</f>
        <v/>
      </c>
      <c r="B42" s="135"/>
      <c r="C42" s="132" t="str">
        <f>IF(ROW()&lt;=B$3,INDEX(FP!E:E,B$2+ROW()-1),"")</f>
        <v/>
      </c>
      <c r="D42" s="117" t="str">
        <f>IF(ROW()&lt;=B$3,INDEX(FP!F:F,B$2+ROW()-1),"")</f>
        <v/>
      </c>
      <c r="E42" s="117" t="str">
        <f>IF(ROW()&lt;=B$3,INDEX(FP!G:G,B$2+ROW()-1),"")</f>
        <v/>
      </c>
      <c r="F42" s="117"/>
      <c r="G42" s="118" t="str">
        <f>IF(ROW()&lt;=B$3,INDEX(FP!C:C,B$2+ROW()-1),"")</f>
        <v/>
      </c>
      <c r="H42" s="119" t="str">
        <f t="shared" si="3"/>
        <v/>
      </c>
      <c r="I42" s="120" t="str">
        <f t="shared" si="4"/>
        <v/>
      </c>
      <c r="J42" s="121" t="str">
        <f t="shared" si="2"/>
        <v/>
      </c>
      <c r="K42" s="122">
        <v>99</v>
      </c>
      <c r="L42" s="142" t="s">
        <v>361</v>
      </c>
      <c r="M42" s="143" t="s">
        <v>362</v>
      </c>
      <c r="P42" s="123"/>
      <c r="Q42" s="123"/>
      <c r="R42" s="123"/>
      <c r="S42" s="123"/>
      <c r="T42" s="123"/>
      <c r="U42" s="123"/>
      <c r="V42" s="123"/>
      <c r="W42" s="123"/>
      <c r="X42" s="123"/>
    </row>
    <row r="43" spans="1:24" s="107" customFormat="1" hidden="1">
      <c r="A43" s="130" t="str">
        <f>IF(ROW()&lt;=B$3,INDEX(FP!F:F,B$2+ROW()-1)&amp;" - "&amp;INDEX(FP!C:C,B$2+ROW()-1),"")</f>
        <v/>
      </c>
      <c r="B43" s="135"/>
      <c r="C43" s="132" t="str">
        <f>IF(ROW()&lt;=B$3,INDEX(FP!E:E,B$2+ROW()-1),"")</f>
        <v/>
      </c>
      <c r="D43" s="117" t="str">
        <f>IF(ROW()&lt;=B$3,INDEX(FP!F:F,B$2+ROW()-1),"")</f>
        <v/>
      </c>
      <c r="E43" s="117" t="str">
        <f>IF(ROW()&lt;=B$3,INDEX(FP!G:G,B$2+ROW()-1),"")</f>
        <v/>
      </c>
      <c r="F43" s="117"/>
      <c r="G43" s="118" t="str">
        <f>IF(ROW()&lt;=B$3,INDEX(FP!C:C,B$2+ROW()-1),"")</f>
        <v/>
      </c>
      <c r="H43" s="119" t="str">
        <f t="shared" si="3"/>
        <v/>
      </c>
      <c r="I43" s="120" t="str">
        <f t="shared" si="4"/>
        <v/>
      </c>
      <c r="J43" s="121" t="str">
        <f t="shared" si="2"/>
        <v/>
      </c>
      <c r="K43" s="122">
        <v>99</v>
      </c>
      <c r="L43" s="144" t="str">
        <f>$A42</f>
        <v/>
      </c>
      <c r="M43" s="144">
        <v>99</v>
      </c>
      <c r="R43" s="123"/>
      <c r="S43" s="123"/>
      <c r="T43" s="123"/>
      <c r="U43" s="123"/>
      <c r="V43" s="123"/>
      <c r="W43" s="123"/>
      <c r="X43" s="123"/>
    </row>
    <row r="44" spans="1:24" s="107" customFormat="1" hidden="1">
      <c r="A44" s="130" t="str">
        <f>IF(ROW()&lt;=B$3,INDEX(FP!F:F,B$2+ROW()-1)&amp;" - "&amp;INDEX(FP!C:C,B$2+ROW()-1),"")</f>
        <v/>
      </c>
      <c r="B44" s="135"/>
      <c r="C44" s="132" t="str">
        <f>IF(ROW()&lt;=B$3,INDEX(FP!E:E,B$2+ROW()-1),"")</f>
        <v/>
      </c>
      <c r="D44" s="117" t="str">
        <f>IF(ROW()&lt;=B$3,INDEX(FP!F:F,B$2+ROW()-1),"")</f>
        <v/>
      </c>
      <c r="E44" s="117" t="str">
        <f>IF(ROW()&lt;=B$3,INDEX(FP!G:G,B$2+ROW()-1),"")</f>
        <v/>
      </c>
      <c r="F44" s="117"/>
      <c r="G44" s="118" t="str">
        <f>IF(ROW()&lt;=B$3,INDEX(FP!C:C,B$2+ROW()-1),"")</f>
        <v/>
      </c>
      <c r="H44" s="119" t="str">
        <f t="shared" si="3"/>
        <v/>
      </c>
      <c r="I44" s="120" t="str">
        <f t="shared" si="4"/>
        <v/>
      </c>
      <c r="J44" s="121" t="str">
        <f t="shared" si="2"/>
        <v/>
      </c>
      <c r="K44" s="122">
        <v>99</v>
      </c>
      <c r="L44" s="133" t="s">
        <v>361</v>
      </c>
      <c r="M44" s="134" t="s">
        <v>362</v>
      </c>
      <c r="N44" s="123"/>
      <c r="O44" s="123"/>
      <c r="T44" s="123"/>
      <c r="U44" s="123"/>
      <c r="V44" s="123"/>
      <c r="W44" s="123"/>
      <c r="X44" s="123"/>
    </row>
    <row r="45" spans="1:24" s="107" customFormat="1" hidden="1">
      <c r="A45" s="130" t="str">
        <f>IF(ROW()&lt;=B$3,INDEX(FP!F:F,B$2+ROW()-1)&amp;" - "&amp;INDEX(FP!C:C,B$2+ROW()-1),"")</f>
        <v/>
      </c>
      <c r="B45" s="135"/>
      <c r="C45" s="132" t="str">
        <f>IF(ROW()&lt;=B$3,INDEX(FP!E:E,B$2+ROW()-1),"")</f>
        <v/>
      </c>
      <c r="D45" s="117" t="str">
        <f>IF(ROW()&lt;=B$3,INDEX(FP!F:F,B$2+ROW()-1),"")</f>
        <v/>
      </c>
      <c r="E45" s="117" t="str">
        <f>IF(ROW()&lt;=B$3,INDEX(FP!G:G,B$2+ROW()-1),"")</f>
        <v/>
      </c>
      <c r="F45" s="117"/>
      <c r="G45" s="118" t="str">
        <f>IF(ROW()&lt;=B$3,INDEX(FP!C:C,B$2+ROW()-1),"")</f>
        <v/>
      </c>
      <c r="H45" s="119" t="str">
        <f t="shared" si="3"/>
        <v/>
      </c>
      <c r="I45" s="120" t="str">
        <f t="shared" si="4"/>
        <v/>
      </c>
      <c r="J45" s="121" t="str">
        <f t="shared" si="2"/>
        <v/>
      </c>
      <c r="K45" s="122">
        <v>99</v>
      </c>
      <c r="L45" s="136" t="str">
        <f>$A44</f>
        <v/>
      </c>
      <c r="M45" s="137">
        <v>99</v>
      </c>
      <c r="N45" s="123"/>
      <c r="O45" s="123"/>
      <c r="P45" s="123"/>
      <c r="Q45" s="123"/>
      <c r="V45" s="123"/>
      <c r="W45" s="123"/>
      <c r="X45" s="123"/>
    </row>
    <row r="46" spans="1:24" s="107" customFormat="1" hidden="1">
      <c r="A46" s="130" t="str">
        <f>IF(ROW()&lt;=B$3,INDEX(FP!F:F,B$2+ROW()-1)&amp;" - "&amp;INDEX(FP!C:C,B$2+ROW()-1),"")</f>
        <v/>
      </c>
      <c r="B46" s="135"/>
      <c r="C46" s="132" t="str">
        <f>IF(ROW()&lt;=B$3,INDEX(FP!E:E,B$2+ROW()-1),"")</f>
        <v/>
      </c>
      <c r="D46" s="117" t="str">
        <f>IF(ROW()&lt;=B$3,INDEX(FP!F:F,B$2+ROW()-1),"")</f>
        <v/>
      </c>
      <c r="E46" s="117" t="str">
        <f>IF(ROW()&lt;=B$3,INDEX(FP!G:G,B$2+ROW()-1),"")</f>
        <v/>
      </c>
      <c r="F46" s="117"/>
      <c r="G46" s="118" t="str">
        <f>IF(ROW()&lt;=B$3,INDEX(FP!C:C,B$2+ROW()-1),"")</f>
        <v/>
      </c>
      <c r="H46" s="119" t="str">
        <f t="shared" si="3"/>
        <v/>
      </c>
      <c r="I46" s="120" t="str">
        <f t="shared" si="4"/>
        <v/>
      </c>
      <c r="J46" s="121" t="str">
        <f t="shared" si="2"/>
        <v/>
      </c>
      <c r="K46" s="122">
        <v>99</v>
      </c>
      <c r="L46" s="142" t="s">
        <v>361</v>
      </c>
      <c r="M46" s="143" t="s">
        <v>362</v>
      </c>
      <c r="N46" s="123"/>
      <c r="O46" s="123"/>
      <c r="P46" s="123"/>
      <c r="Q46" s="123"/>
      <c r="R46" s="123"/>
      <c r="S46" s="123"/>
      <c r="X46" s="123"/>
    </row>
    <row r="47" spans="1:24" s="107" customFormat="1" hidden="1">
      <c r="A47" s="130" t="str">
        <f>IF(ROW()&lt;=B$3,INDEX(FP!F:F,B$2+ROW()-1)&amp;" - "&amp;INDEX(FP!C:C,B$2+ROW()-1),"")</f>
        <v/>
      </c>
      <c r="B47" s="135"/>
      <c r="C47" s="132" t="str">
        <f>IF(ROW()&lt;=B$3,INDEX(FP!E:E,B$2+ROW()-1),"")</f>
        <v/>
      </c>
      <c r="D47" s="117" t="str">
        <f>IF(ROW()&lt;=B$3,INDEX(FP!F:F,B$2+ROW()-1),"")</f>
        <v/>
      </c>
      <c r="E47" s="117" t="str">
        <f>IF(ROW()&lt;=B$3,INDEX(FP!G:G,B$2+ROW()-1),"")</f>
        <v/>
      </c>
      <c r="F47" s="117"/>
      <c r="G47" s="118" t="str">
        <f>IF(ROW()&lt;=B$3,INDEX(FP!C:C,B$2+ROW()-1),"")</f>
        <v/>
      </c>
      <c r="H47" s="119" t="str">
        <f t="shared" si="3"/>
        <v/>
      </c>
      <c r="I47" s="120" t="str">
        <f t="shared" si="4"/>
        <v/>
      </c>
      <c r="J47" s="121" t="str">
        <f t="shared" si="2"/>
        <v/>
      </c>
      <c r="K47" s="122">
        <v>99</v>
      </c>
      <c r="L47" s="144" t="str">
        <f>$A46</f>
        <v/>
      </c>
      <c r="M47" s="144">
        <v>99</v>
      </c>
      <c r="N47" s="123"/>
      <c r="O47" s="123"/>
      <c r="P47" s="123"/>
      <c r="Q47" s="123"/>
      <c r="R47" s="123"/>
      <c r="S47" s="123"/>
      <c r="X47" s="123"/>
    </row>
    <row r="48" spans="1:24" s="107" customFormat="1" hidden="1">
      <c r="A48" s="130" t="str">
        <f>IF(ROW()&lt;=B$3,INDEX(FP!F:F,B$2+ROW()-1)&amp;" - "&amp;INDEX(FP!C:C,B$2+ROW()-1),"")</f>
        <v/>
      </c>
      <c r="B48" s="135"/>
      <c r="C48" s="132" t="str">
        <f>IF(ROW()&lt;=B$3,INDEX(FP!E:E,B$2+ROW()-1),"")</f>
        <v/>
      </c>
      <c r="D48" s="117" t="str">
        <f>IF(ROW()&lt;=B$3,INDEX(FP!F:F,B$2+ROW()-1),"")</f>
        <v/>
      </c>
      <c r="E48" s="117" t="str">
        <f>IF(ROW()&lt;=B$3,INDEX(FP!G:G,B$2+ROW()-1),"")</f>
        <v/>
      </c>
      <c r="F48" s="117"/>
      <c r="G48" s="118" t="str">
        <f>IF(ROW()&lt;=B$3,INDEX(FP!C:C,B$2+ROW()-1),"")</f>
        <v/>
      </c>
      <c r="H48" s="119" t="str">
        <f t="shared" si="3"/>
        <v/>
      </c>
      <c r="I48" s="120" t="str">
        <f t="shared" si="4"/>
        <v/>
      </c>
      <c r="J48" s="121" t="str">
        <f t="shared" si="2"/>
        <v/>
      </c>
      <c r="K48" s="122">
        <v>99</v>
      </c>
      <c r="L48" s="133" t="s">
        <v>361</v>
      </c>
      <c r="M48" s="134" t="s">
        <v>362</v>
      </c>
      <c r="N48" s="123"/>
      <c r="O48" s="123"/>
      <c r="P48" s="123"/>
      <c r="Q48" s="123"/>
      <c r="V48" s="123"/>
      <c r="W48" s="123"/>
      <c r="X48" s="123"/>
    </row>
    <row r="49" spans="1:24" s="107" customFormat="1" hidden="1">
      <c r="A49" s="130" t="str">
        <f>IF(ROW()&lt;=B$3,INDEX(FP!F:F,B$2+ROW()-1)&amp;" - "&amp;INDEX(FP!C:C,B$2+ROW()-1),"")</f>
        <v/>
      </c>
      <c r="B49" s="135"/>
      <c r="C49" s="132" t="str">
        <f>IF(ROW()&lt;=B$3,INDEX(FP!E:E,B$2+ROW()-1),"")</f>
        <v/>
      </c>
      <c r="D49" s="117" t="str">
        <f>IF(ROW()&lt;=B$3,INDEX(FP!F:F,B$2+ROW()-1),"")</f>
        <v/>
      </c>
      <c r="E49" s="117" t="str">
        <f>IF(ROW()&lt;=B$3,INDEX(FP!G:G,B$2+ROW()-1),"")</f>
        <v/>
      </c>
      <c r="F49" s="117"/>
      <c r="G49" s="118" t="str">
        <f>IF(ROW()&lt;=B$3,INDEX(FP!C:C,B$2+ROW()-1),"")</f>
        <v/>
      </c>
      <c r="H49" s="119" t="str">
        <f t="shared" si="3"/>
        <v/>
      </c>
      <c r="I49" s="120" t="str">
        <f t="shared" si="4"/>
        <v/>
      </c>
      <c r="J49" s="121" t="str">
        <f t="shared" si="2"/>
        <v/>
      </c>
      <c r="K49" s="122">
        <v>99</v>
      </c>
      <c r="L49" s="136" t="str">
        <f>$A48</f>
        <v/>
      </c>
      <c r="M49" s="137">
        <v>99</v>
      </c>
      <c r="N49" s="123"/>
      <c r="O49" s="123"/>
      <c r="T49" s="123"/>
      <c r="U49" s="123"/>
      <c r="V49" s="123"/>
      <c r="W49" s="123"/>
      <c r="X49" s="123"/>
    </row>
    <row r="50" spans="1:24" s="107" customFormat="1" hidden="1">
      <c r="A50" s="130" t="str">
        <f>IF(ROW()&lt;=B$3,INDEX(FP!F:F,B$2+ROW()-1)&amp;" - "&amp;INDEX(FP!C:C,B$2+ROW()-1),"")</f>
        <v/>
      </c>
      <c r="B50" s="135"/>
      <c r="C50" s="132" t="str">
        <f>IF(ROW()&lt;=B$3,INDEX(FP!E:E,B$2+ROW()-1),"")</f>
        <v/>
      </c>
      <c r="D50" s="117" t="str">
        <f>IF(ROW()&lt;=B$3,INDEX(FP!F:F,B$2+ROW()-1),"")</f>
        <v/>
      </c>
      <c r="E50" s="117" t="str">
        <f>IF(ROW()&lt;=B$3,INDEX(FP!G:G,B$2+ROW()-1),"")</f>
        <v/>
      </c>
      <c r="F50" s="117"/>
      <c r="G50" s="118" t="str">
        <f>IF(ROW()&lt;=B$3,INDEX(FP!C:C,B$2+ROW()-1),"")</f>
        <v/>
      </c>
      <c r="H50" s="119" t="str">
        <f t="shared" si="3"/>
        <v/>
      </c>
      <c r="I50" s="120" t="str">
        <f t="shared" si="4"/>
        <v/>
      </c>
      <c r="J50" s="121" t="str">
        <f t="shared" si="2"/>
        <v/>
      </c>
      <c r="K50" s="122">
        <v>99</v>
      </c>
      <c r="L50" s="142" t="s">
        <v>361</v>
      </c>
      <c r="M50" s="143" t="s">
        <v>362</v>
      </c>
      <c r="R50" s="123"/>
      <c r="S50" s="123"/>
      <c r="T50" s="123"/>
      <c r="U50" s="123"/>
      <c r="V50" s="123"/>
      <c r="W50" s="123"/>
      <c r="X50" s="123"/>
    </row>
    <row r="51" spans="1:24" s="107" customFormat="1" hidden="1">
      <c r="A51" s="130" t="str">
        <f>IF(ROW()&lt;=B$3,INDEX(FP!F:F,B$2+ROW()-1)&amp;" - "&amp;INDEX(FP!C:C,B$2+ROW()-1),"")</f>
        <v/>
      </c>
      <c r="B51" s="135"/>
      <c r="C51" s="132" t="str">
        <f>IF(ROW()&lt;=B$3,INDEX(FP!E:E,B$2+ROW()-1),"")</f>
        <v/>
      </c>
      <c r="D51" s="117" t="str">
        <f>IF(ROW()&lt;=B$3,INDEX(FP!F:F,B$2+ROW()-1),"")</f>
        <v/>
      </c>
      <c r="E51" s="117" t="str">
        <f>IF(ROW()&lt;=B$3,INDEX(FP!G:G,B$2+ROW()-1),"")</f>
        <v/>
      </c>
      <c r="F51" s="117"/>
      <c r="G51" s="118" t="str">
        <f>IF(ROW()&lt;=B$3,INDEX(FP!C:C,B$2+ROW()-1),"")</f>
        <v/>
      </c>
      <c r="H51" s="119" t="str">
        <f t="shared" si="3"/>
        <v/>
      </c>
      <c r="I51" s="120" t="str">
        <f t="shared" si="4"/>
        <v/>
      </c>
      <c r="J51" s="121" t="str">
        <f t="shared" si="2"/>
        <v/>
      </c>
      <c r="K51" s="122">
        <v>99</v>
      </c>
      <c r="L51" s="144" t="str">
        <f>$A50</f>
        <v/>
      </c>
      <c r="M51" s="144">
        <v>99</v>
      </c>
      <c r="P51" s="123"/>
      <c r="Q51" s="123"/>
      <c r="R51" s="123"/>
      <c r="S51" s="123"/>
      <c r="T51" s="123"/>
      <c r="U51" s="123"/>
      <c r="V51" s="123"/>
      <c r="W51" s="123"/>
      <c r="X51" s="123"/>
    </row>
    <row r="52" spans="1:24" s="107" customFormat="1" hidden="1">
      <c r="A52" s="130" t="str">
        <f>IF(ROW()&lt;=B$3,INDEX(FP!F:F,B$2+ROW()-1)&amp;" - "&amp;INDEX(FP!C:C,B$2+ROW()-1),"")</f>
        <v/>
      </c>
      <c r="B52" s="135"/>
      <c r="C52" s="132" t="str">
        <f>IF(ROW()&lt;=B$3,INDEX(FP!E:E,B$2+ROW()-1),"")</f>
        <v/>
      </c>
      <c r="D52" s="117" t="str">
        <f>IF(ROW()&lt;=B$3,INDEX(FP!F:F,B$2+ROW()-1),"")</f>
        <v/>
      </c>
      <c r="E52" s="117" t="str">
        <f>IF(ROW()&lt;=B$3,INDEX(FP!G:G,B$2+ROW()-1),"")</f>
        <v/>
      </c>
      <c r="F52" s="117"/>
      <c r="G52" s="118" t="str">
        <f>IF(ROW()&lt;=B$3,INDEX(FP!C:C,B$2+ROW()-1),"")</f>
        <v/>
      </c>
      <c r="H52" s="119" t="str">
        <f t="shared" si="3"/>
        <v/>
      </c>
      <c r="I52" s="120" t="str">
        <f t="shared" si="4"/>
        <v/>
      </c>
      <c r="J52" s="121" t="str">
        <f t="shared" si="2"/>
        <v/>
      </c>
      <c r="K52" s="122">
        <v>99</v>
      </c>
      <c r="L52" s="133" t="s">
        <v>361</v>
      </c>
      <c r="M52" s="134" t="s">
        <v>362</v>
      </c>
      <c r="N52" s="123"/>
      <c r="O52" s="123"/>
      <c r="P52" s="123"/>
      <c r="Q52" s="123"/>
      <c r="R52" s="123"/>
      <c r="S52" s="123"/>
      <c r="T52" s="123"/>
      <c r="U52" s="123"/>
      <c r="V52" s="123"/>
      <c r="W52" s="123"/>
      <c r="X52" s="123"/>
    </row>
    <row r="53" spans="1:24" s="107" customFormat="1" hidden="1">
      <c r="A53" s="130" t="str">
        <f>IF(ROW()&lt;=B$3,INDEX(FP!F:F,B$2+ROW()-1)&amp;" - "&amp;INDEX(FP!C:C,B$2+ROW()-1),"")</f>
        <v/>
      </c>
      <c r="B53" s="135"/>
      <c r="C53" s="132" t="str">
        <f>IF(ROW()&lt;=B$3,INDEX(FP!E:E,B$2+ROW()-1),"")</f>
        <v/>
      </c>
      <c r="D53" s="117" t="str">
        <f>IF(ROW()&lt;=B$3,INDEX(FP!F:F,B$2+ROW()-1),"")</f>
        <v/>
      </c>
      <c r="E53" s="117" t="str">
        <f>IF(ROW()&lt;=B$3,INDEX(FP!G:G,B$2+ROW()-1),"")</f>
        <v/>
      </c>
      <c r="F53" s="117"/>
      <c r="G53" s="118" t="str">
        <f>IF(ROW()&lt;=B$3,INDEX(FP!C:C,B$2+ROW()-1),"")</f>
        <v/>
      </c>
      <c r="H53" s="119" t="str">
        <f t="shared" si="3"/>
        <v/>
      </c>
      <c r="I53" s="120" t="str">
        <f t="shared" si="4"/>
        <v/>
      </c>
      <c r="J53" s="121" t="str">
        <f t="shared" si="2"/>
        <v/>
      </c>
      <c r="K53" s="122">
        <v>99</v>
      </c>
      <c r="L53" s="136" t="str">
        <f>$A52</f>
        <v/>
      </c>
      <c r="M53" s="137">
        <v>99</v>
      </c>
      <c r="N53" s="123"/>
      <c r="O53" s="123"/>
      <c r="P53" s="123"/>
      <c r="Q53" s="123"/>
      <c r="R53" s="123"/>
      <c r="S53" s="123"/>
      <c r="T53" s="123"/>
      <c r="U53" s="123"/>
      <c r="V53" s="123"/>
      <c r="W53" s="123"/>
      <c r="X53" s="123"/>
    </row>
    <row r="54" spans="1:24" s="107" customFormat="1" hidden="1">
      <c r="A54" s="130" t="str">
        <f>IF(ROW()&lt;=B$3,INDEX(FP!F:F,B$2+ROW()-1)&amp;" - "&amp;INDEX(FP!C:C,B$2+ROW()-1),"")</f>
        <v/>
      </c>
      <c r="B54" s="135"/>
      <c r="C54" s="132" t="str">
        <f>IF(ROW()&lt;=B$3,INDEX(FP!E:E,B$2+ROW()-1),"")</f>
        <v/>
      </c>
      <c r="D54" s="117" t="str">
        <f>IF(ROW()&lt;=B$3,INDEX(FP!F:F,B$2+ROW()-1),"")</f>
        <v/>
      </c>
      <c r="E54" s="117" t="str">
        <f>IF(ROW()&lt;=B$3,INDEX(FP!G:G,B$2+ROW()-1),"")</f>
        <v/>
      </c>
      <c r="F54" s="117"/>
      <c r="G54" s="118" t="str">
        <f>IF(ROW()&lt;=B$3,INDEX(FP!C:C,B$2+ROW()-1),"")</f>
        <v/>
      </c>
      <c r="H54" s="119" t="str">
        <f t="shared" si="3"/>
        <v/>
      </c>
      <c r="I54" s="120" t="str">
        <f t="shared" si="4"/>
        <v/>
      </c>
      <c r="J54" s="121" t="str">
        <f t="shared" si="2"/>
        <v/>
      </c>
      <c r="K54" s="122">
        <v>99</v>
      </c>
      <c r="L54" s="142" t="s">
        <v>361</v>
      </c>
      <c r="M54" s="143" t="s">
        <v>362</v>
      </c>
      <c r="N54" s="123"/>
      <c r="O54" s="123"/>
      <c r="P54" s="123"/>
      <c r="Q54" s="123"/>
      <c r="R54" s="123"/>
      <c r="S54" s="123"/>
      <c r="T54" s="123"/>
      <c r="U54" s="123"/>
      <c r="V54" s="123"/>
      <c r="W54" s="123"/>
      <c r="X54" s="123"/>
    </row>
    <row r="55" spans="1:24" s="107" customFormat="1" hidden="1">
      <c r="A55" s="130" t="str">
        <f>IF(ROW()&lt;=B$3,INDEX(FP!F:F,B$2+ROW()-1)&amp;" - "&amp;INDEX(FP!C:C,B$2+ROW()-1),"")</f>
        <v/>
      </c>
      <c r="B55" s="135"/>
      <c r="C55" s="132" t="str">
        <f>IF(ROW()&lt;=B$3,INDEX(FP!E:E,B$2+ROW()-1),"")</f>
        <v/>
      </c>
      <c r="D55" s="117" t="str">
        <f>IF(ROW()&lt;=B$3,INDEX(FP!F:F,B$2+ROW()-1),"")</f>
        <v/>
      </c>
      <c r="E55" s="117" t="str">
        <f>IF(ROW()&lt;=B$3,INDEX(FP!G:G,B$2+ROW()-1),"")</f>
        <v/>
      </c>
      <c r="F55" s="117"/>
      <c r="G55" s="118" t="str">
        <f>IF(ROW()&lt;=B$3,INDEX(FP!C:C,B$2+ROW()-1),"")</f>
        <v/>
      </c>
      <c r="H55" s="119" t="str">
        <f t="shared" si="3"/>
        <v/>
      </c>
      <c r="I55" s="120" t="str">
        <f t="shared" si="4"/>
        <v/>
      </c>
      <c r="J55" s="121" t="str">
        <f t="shared" si="2"/>
        <v/>
      </c>
      <c r="K55" s="122">
        <v>99</v>
      </c>
      <c r="L55" s="144" t="str">
        <f>$A54</f>
        <v/>
      </c>
      <c r="M55" s="144">
        <v>99</v>
      </c>
      <c r="N55" s="123"/>
      <c r="O55" s="123"/>
      <c r="P55" s="123"/>
      <c r="Q55" s="123"/>
      <c r="R55" s="123"/>
      <c r="S55" s="123"/>
      <c r="T55" s="123"/>
      <c r="U55" s="123"/>
      <c r="V55" s="123"/>
      <c r="W55" s="123"/>
      <c r="X55" s="123"/>
    </row>
    <row r="56" spans="1:24" s="107" customFormat="1" hidden="1">
      <c r="A56" s="130" t="str">
        <f>IF(ROW()&lt;=B$3,INDEX(FP!F:F,B$2+ROW()-1)&amp;" - "&amp;INDEX(FP!C:C,B$2+ROW()-1),"")</f>
        <v/>
      </c>
      <c r="B56" s="135"/>
      <c r="C56" s="132" t="str">
        <f>IF(ROW()&lt;=B$3,INDEX(FP!E:E,B$2+ROW()-1),"")</f>
        <v/>
      </c>
      <c r="D56" s="117" t="str">
        <f>IF(ROW()&lt;=B$3,INDEX(FP!F:F,B$2+ROW()-1),"")</f>
        <v/>
      </c>
      <c r="E56" s="117" t="str">
        <f>IF(ROW()&lt;=B$3,INDEX(FP!G:G,B$2+ROW()-1),"")</f>
        <v/>
      </c>
      <c r="F56" s="117"/>
      <c r="G56" s="118" t="str">
        <f>IF(ROW()&lt;=B$3,INDEX(FP!C:C,B$2+ROW()-1),"")</f>
        <v/>
      </c>
      <c r="H56" s="119" t="str">
        <f t="shared" si="3"/>
        <v/>
      </c>
      <c r="I56" s="120" t="str">
        <f t="shared" si="4"/>
        <v/>
      </c>
      <c r="J56" s="121" t="str">
        <f t="shared" si="2"/>
        <v/>
      </c>
      <c r="K56" s="122">
        <v>99</v>
      </c>
      <c r="L56" s="133" t="s">
        <v>361</v>
      </c>
      <c r="M56" s="134" t="s">
        <v>362</v>
      </c>
      <c r="N56" s="123"/>
      <c r="O56" s="123"/>
      <c r="P56" s="123"/>
      <c r="Q56" s="123"/>
      <c r="R56" s="123"/>
      <c r="S56" s="123"/>
      <c r="T56" s="123"/>
      <c r="U56" s="123"/>
      <c r="V56" s="123"/>
      <c r="W56" s="123"/>
      <c r="X56" s="123"/>
    </row>
    <row r="57" spans="1:24" s="107" customFormat="1" hidden="1">
      <c r="A57" s="130" t="str">
        <f>IF(ROW()&lt;=B$3,INDEX(FP!F:F,B$2+ROW()-1)&amp;" - "&amp;INDEX(FP!C:C,B$2+ROW()-1),"")</f>
        <v/>
      </c>
      <c r="B57" s="135"/>
      <c r="C57" s="132" t="str">
        <f>IF(ROW()&lt;=B$3,INDEX(FP!E:E,B$2+ROW()-1),"")</f>
        <v/>
      </c>
      <c r="D57" s="117" t="str">
        <f>IF(ROW()&lt;=B$3,INDEX(FP!F:F,B$2+ROW()-1),"")</f>
        <v/>
      </c>
      <c r="E57" s="117" t="str">
        <f>IF(ROW()&lt;=B$3,INDEX(FP!G:G,B$2+ROW()-1),"")</f>
        <v/>
      </c>
      <c r="F57" s="117"/>
      <c r="G57" s="118" t="str">
        <f>IF(ROW()&lt;=B$3,INDEX(FP!C:C,B$2+ROW()-1),"")</f>
        <v/>
      </c>
      <c r="H57" s="119" t="str">
        <f t="shared" si="3"/>
        <v/>
      </c>
      <c r="I57" s="120" t="str">
        <f t="shared" si="4"/>
        <v/>
      </c>
      <c r="J57" s="121" t="str">
        <f t="shared" si="2"/>
        <v/>
      </c>
      <c r="K57" s="122">
        <v>99</v>
      </c>
      <c r="L57" s="136" t="str">
        <f>$A56</f>
        <v/>
      </c>
      <c r="M57" s="137">
        <v>99</v>
      </c>
      <c r="N57" s="123"/>
      <c r="O57" s="123"/>
      <c r="P57" s="123"/>
      <c r="Q57" s="123"/>
      <c r="R57" s="123"/>
      <c r="S57" s="123"/>
      <c r="T57" s="123"/>
      <c r="U57" s="123"/>
      <c r="V57" s="123"/>
      <c r="W57" s="123"/>
      <c r="X57" s="123"/>
    </row>
    <row r="58" spans="1:24" s="107" customFormat="1" hidden="1">
      <c r="A58" s="130" t="str">
        <f>IF(ROW()&lt;=B$3,INDEX(FP!F:F,B$2+ROW()-1)&amp;" - "&amp;INDEX(FP!C:C,B$2+ROW()-1),"")</f>
        <v/>
      </c>
      <c r="B58" s="135"/>
      <c r="C58" s="132" t="str">
        <f>IF(ROW()&lt;=B$3,INDEX(FP!E:E,B$2+ROW()-1),"")</f>
        <v/>
      </c>
      <c r="D58" s="117" t="str">
        <f>IF(ROW()&lt;=B$3,INDEX(FP!F:F,B$2+ROW()-1),"")</f>
        <v/>
      </c>
      <c r="E58" s="117" t="str">
        <f>IF(ROW()&lt;=B$3,INDEX(FP!G:G,B$2+ROW()-1),"")</f>
        <v/>
      </c>
      <c r="F58" s="117"/>
      <c r="G58" s="118" t="str">
        <f>IF(ROW()&lt;=B$3,INDEX(FP!C:C,B$2+ROW()-1),"")</f>
        <v/>
      </c>
      <c r="H58" s="119" t="str">
        <f t="shared" si="3"/>
        <v/>
      </c>
      <c r="I58" s="120" t="str">
        <f t="shared" si="4"/>
        <v/>
      </c>
      <c r="J58" s="121" t="str">
        <f t="shared" si="2"/>
        <v/>
      </c>
      <c r="K58" s="122">
        <v>99</v>
      </c>
      <c r="L58" s="142" t="s">
        <v>361</v>
      </c>
      <c r="M58" s="143" t="s">
        <v>362</v>
      </c>
      <c r="N58" s="123"/>
      <c r="O58" s="123"/>
      <c r="P58" s="123"/>
      <c r="Q58" s="123"/>
      <c r="R58" s="123"/>
      <c r="S58" s="123"/>
      <c r="T58" s="123"/>
      <c r="U58" s="123"/>
      <c r="V58" s="123"/>
      <c r="W58" s="123"/>
      <c r="X58" s="123"/>
    </row>
    <row r="59" spans="1:24" s="107" customFormat="1" hidden="1">
      <c r="A59" s="130" t="str">
        <f>IF(ROW()&lt;=B$3,INDEX(FP!F:F,B$2+ROW()-1)&amp;" - "&amp;INDEX(FP!C:C,B$2+ROW()-1),"")</f>
        <v/>
      </c>
      <c r="B59" s="135"/>
      <c r="C59" s="132" t="str">
        <f>IF(ROW()&lt;=B$3,INDEX(FP!E:E,B$2+ROW()-1),"")</f>
        <v/>
      </c>
      <c r="D59" s="117" t="str">
        <f>IF(ROW()&lt;=B$3,INDEX(FP!F:F,B$2+ROW()-1),"")</f>
        <v/>
      </c>
      <c r="E59" s="117" t="str">
        <f>IF(ROW()&lt;=B$3,INDEX(FP!G:G,B$2+ROW()-1),"")</f>
        <v/>
      </c>
      <c r="F59" s="117"/>
      <c r="G59" s="118" t="str">
        <f>IF(ROW()&lt;=B$3,INDEX(FP!C:C,B$2+ROW()-1),"")</f>
        <v/>
      </c>
      <c r="H59" s="119" t="str">
        <f t="shared" si="3"/>
        <v/>
      </c>
      <c r="I59" s="120" t="str">
        <f t="shared" si="4"/>
        <v/>
      </c>
      <c r="J59" s="121" t="str">
        <f t="shared" si="2"/>
        <v/>
      </c>
      <c r="K59" s="122">
        <v>99</v>
      </c>
      <c r="L59" s="144" t="str">
        <f>$A58</f>
        <v/>
      </c>
      <c r="M59" s="144">
        <v>99</v>
      </c>
      <c r="N59" s="123"/>
      <c r="O59" s="123"/>
      <c r="P59" s="123"/>
      <c r="Q59" s="123"/>
      <c r="R59" s="123"/>
      <c r="S59" s="123"/>
      <c r="T59" s="123"/>
      <c r="U59" s="123"/>
      <c r="V59" s="123"/>
      <c r="W59" s="123"/>
      <c r="X59" s="123"/>
    </row>
    <row r="60" spans="1:24" s="107" customFormat="1" hidden="1">
      <c r="A60" s="130" t="str">
        <f>IF(ROW()&lt;=B$3,INDEX(FP!F:F,B$2+ROW()-1)&amp;" - "&amp;INDEX(FP!C:C,B$2+ROW()-1),"")</f>
        <v/>
      </c>
      <c r="B60" s="135"/>
      <c r="C60" s="132" t="str">
        <f>IF(ROW()&lt;=B$3,INDEX(FP!E:E,B$2+ROW()-1),"")</f>
        <v/>
      </c>
      <c r="D60" s="117" t="str">
        <f>IF(ROW()&lt;=B$3,INDEX(FP!F:F,B$2+ROW()-1),"")</f>
        <v/>
      </c>
      <c r="E60" s="117" t="str">
        <f>IF(ROW()&lt;=B$3,INDEX(FP!G:G,B$2+ROW()-1),"")</f>
        <v/>
      </c>
      <c r="F60" s="117"/>
      <c r="G60" s="118" t="str">
        <f>IF(ROW()&lt;=B$3,INDEX(FP!C:C,B$2+ROW()-1),"")</f>
        <v/>
      </c>
      <c r="H60" s="119" t="str">
        <f t="shared" si="3"/>
        <v/>
      </c>
      <c r="I60" s="120" t="str">
        <f t="shared" si="4"/>
        <v/>
      </c>
      <c r="J60" s="121" t="str">
        <f t="shared" si="2"/>
        <v/>
      </c>
      <c r="K60" s="122">
        <v>99</v>
      </c>
      <c r="L60" s="133" t="s">
        <v>361</v>
      </c>
      <c r="M60" s="134" t="s">
        <v>362</v>
      </c>
      <c r="N60" s="123"/>
      <c r="O60" s="123"/>
      <c r="P60" s="123"/>
      <c r="Q60" s="123"/>
      <c r="R60" s="123"/>
      <c r="S60" s="123"/>
      <c r="T60" s="123"/>
      <c r="U60" s="123"/>
      <c r="V60" s="123"/>
      <c r="W60" s="123"/>
      <c r="X60" s="123"/>
    </row>
    <row r="61" spans="1:24" s="107" customFormat="1" hidden="1">
      <c r="A61" s="130" t="str">
        <f>IF(ROW()&lt;=B$3,INDEX(FP!F:F,B$2+ROW()-1)&amp;" - "&amp;INDEX(FP!C:C,B$2+ROW()-1),"")</f>
        <v/>
      </c>
      <c r="B61" s="135"/>
      <c r="C61" s="132" t="str">
        <f>IF(ROW()&lt;=B$3,INDEX(FP!E:E,B$2+ROW()-1),"")</f>
        <v/>
      </c>
      <c r="D61" s="117" t="str">
        <f>IF(ROW()&lt;=B$3,INDEX(FP!F:F,B$2+ROW()-1),"")</f>
        <v/>
      </c>
      <c r="E61" s="117" t="str">
        <f>IF(ROW()&lt;=B$3,INDEX(FP!G:G,B$2+ROW()-1),"")</f>
        <v/>
      </c>
      <c r="F61" s="117"/>
      <c r="G61" s="118" t="str">
        <f>IF(ROW()&lt;=B$3,INDEX(FP!C:C,B$2+ROW()-1),"")</f>
        <v/>
      </c>
      <c r="H61" s="119" t="str">
        <f t="shared" si="3"/>
        <v/>
      </c>
      <c r="I61" s="120" t="str">
        <f t="shared" si="4"/>
        <v/>
      </c>
      <c r="J61" s="121" t="str">
        <f t="shared" si="2"/>
        <v/>
      </c>
      <c r="K61" s="122">
        <v>99</v>
      </c>
      <c r="L61" s="136" t="str">
        <f>$A60</f>
        <v/>
      </c>
      <c r="M61" s="137">
        <v>99</v>
      </c>
      <c r="N61" s="123"/>
      <c r="O61" s="123"/>
      <c r="P61" s="123"/>
      <c r="Q61" s="123"/>
      <c r="R61" s="123"/>
      <c r="S61" s="123"/>
      <c r="T61" s="123"/>
      <c r="U61" s="123"/>
      <c r="V61" s="123"/>
      <c r="W61" s="123"/>
      <c r="X61" s="123"/>
    </row>
    <row r="62" spans="1:24" s="107" customFormat="1" hidden="1">
      <c r="A62" s="130" t="str">
        <f>IF(ROW()&lt;=B$3,INDEX(FP!F:F,B$2+ROW()-1)&amp;" - "&amp;INDEX(FP!C:C,B$2+ROW()-1),"")</f>
        <v/>
      </c>
      <c r="B62" s="135"/>
      <c r="C62" s="132" t="str">
        <f>IF(ROW()&lt;=B$3,INDEX(FP!E:E,B$2+ROW()-1),"")</f>
        <v/>
      </c>
      <c r="D62" s="117" t="str">
        <f>IF(ROW()&lt;=B$3,INDEX(FP!F:F,B$2+ROW()-1),"")</f>
        <v/>
      </c>
      <c r="E62" s="117" t="str">
        <f>IF(ROW()&lt;=B$3,INDEX(FP!G:G,B$2+ROW()-1),"")</f>
        <v/>
      </c>
      <c r="F62" s="117"/>
      <c r="G62" s="118" t="str">
        <f>IF(ROW()&lt;=B$3,INDEX(FP!C:C,B$2+ROW()-1),"")</f>
        <v/>
      </c>
      <c r="H62" s="119" t="str">
        <f t="shared" si="3"/>
        <v/>
      </c>
      <c r="I62" s="120" t="str">
        <f t="shared" si="4"/>
        <v/>
      </c>
      <c r="J62" s="121" t="str">
        <f t="shared" si="2"/>
        <v/>
      </c>
      <c r="K62" s="122">
        <v>99</v>
      </c>
      <c r="L62" s="142" t="s">
        <v>361</v>
      </c>
      <c r="M62" s="143" t="s">
        <v>362</v>
      </c>
      <c r="N62" s="123"/>
      <c r="O62" s="123"/>
      <c r="P62" s="123"/>
      <c r="Q62" s="123"/>
      <c r="R62" s="123"/>
      <c r="S62" s="123"/>
      <c r="T62" s="123"/>
      <c r="U62" s="123"/>
      <c r="V62" s="123"/>
      <c r="W62" s="123"/>
      <c r="X62" s="123"/>
    </row>
    <row r="63" spans="1:24" s="107" customFormat="1" hidden="1">
      <c r="A63" s="130" t="str">
        <f>IF(ROW()&lt;=B$3,INDEX(FP!F:F,B$2+ROW()-1)&amp;" - "&amp;INDEX(FP!C:C,B$2+ROW()-1),"")</f>
        <v/>
      </c>
      <c r="B63" s="135"/>
      <c r="C63" s="132" t="str">
        <f>IF(ROW()&lt;=B$3,INDEX(FP!E:E,B$2+ROW()-1),"")</f>
        <v/>
      </c>
      <c r="D63" s="117" t="str">
        <f>IF(ROW()&lt;=B$3,INDEX(FP!F:F,B$2+ROW()-1),"")</f>
        <v/>
      </c>
      <c r="E63" s="117" t="str">
        <f>IF(ROW()&lt;=B$3,INDEX(FP!G:G,B$2+ROW()-1),"")</f>
        <v/>
      </c>
      <c r="F63" s="117"/>
      <c r="G63" s="118" t="str">
        <f>IF(ROW()&lt;=B$3,INDEX(FP!C:C,B$2+ROW()-1),"")</f>
        <v/>
      </c>
      <c r="H63" s="119" t="str">
        <f t="shared" si="3"/>
        <v/>
      </c>
      <c r="I63" s="120" t="str">
        <f t="shared" si="4"/>
        <v/>
      </c>
      <c r="J63" s="121" t="str">
        <f t="shared" si="2"/>
        <v/>
      </c>
      <c r="K63" s="122">
        <v>99</v>
      </c>
      <c r="L63" s="144" t="str">
        <f>$A62</f>
        <v/>
      </c>
      <c r="M63" s="144">
        <v>99</v>
      </c>
      <c r="N63" s="123"/>
      <c r="O63" s="123"/>
      <c r="P63" s="123"/>
      <c r="Q63" s="123"/>
      <c r="R63" s="123"/>
      <c r="S63" s="123"/>
      <c r="T63" s="123"/>
      <c r="U63" s="123"/>
      <c r="V63" s="123"/>
      <c r="W63" s="123"/>
      <c r="X63" s="123"/>
    </row>
    <row r="64" spans="1:24" s="107" customFormat="1" hidden="1">
      <c r="A64" s="130" t="str">
        <f>IF(ROW()&lt;=B$3,INDEX(FP!F:F,B$2+ROW()-1)&amp;" - "&amp;INDEX(FP!C:C,B$2+ROW()-1),"")</f>
        <v/>
      </c>
      <c r="B64" s="135"/>
      <c r="C64" s="132" t="str">
        <f>IF(ROW()&lt;=B$3,INDEX(FP!E:E,B$2+ROW()-1),"")</f>
        <v/>
      </c>
      <c r="D64" s="117" t="str">
        <f>IF(ROW()&lt;=B$3,INDEX(FP!F:F,B$2+ROW()-1),"")</f>
        <v/>
      </c>
      <c r="E64" s="117" t="str">
        <f>IF(ROW()&lt;=B$3,INDEX(FP!G:G,B$2+ROW()-1),"")</f>
        <v/>
      </c>
      <c r="F64" s="117"/>
      <c r="G64" s="118" t="str">
        <f>IF(ROW()&lt;=B$3,INDEX(FP!C:C,B$2+ROW()-1),"")</f>
        <v/>
      </c>
      <c r="H64" s="119" t="str">
        <f t="shared" si="3"/>
        <v/>
      </c>
      <c r="I64" s="120" t="str">
        <f t="shared" si="4"/>
        <v/>
      </c>
      <c r="J64" s="121" t="str">
        <f t="shared" si="2"/>
        <v/>
      </c>
      <c r="K64" s="122">
        <v>99</v>
      </c>
      <c r="L64" s="133" t="s">
        <v>361</v>
      </c>
      <c r="M64" s="134" t="s">
        <v>362</v>
      </c>
      <c r="N64" s="123"/>
      <c r="O64" s="123"/>
      <c r="P64" s="123"/>
      <c r="Q64" s="123"/>
      <c r="R64" s="123"/>
      <c r="S64" s="123"/>
      <c r="T64" s="123"/>
      <c r="U64" s="123"/>
      <c r="V64" s="123"/>
      <c r="W64" s="123"/>
      <c r="X64" s="123"/>
    </row>
    <row r="65" spans="1:24" s="107" customFormat="1" hidden="1">
      <c r="A65" s="130" t="str">
        <f>IF(ROW()&lt;=B$3,INDEX(FP!F:F,B$2+ROW()-1)&amp;" - "&amp;INDEX(FP!C:C,B$2+ROW()-1),"")</f>
        <v/>
      </c>
      <c r="B65" s="135"/>
      <c r="C65" s="132" t="str">
        <f>IF(ROW()&lt;=B$3,INDEX(FP!E:E,B$2+ROW()-1),"")</f>
        <v/>
      </c>
      <c r="D65" s="117" t="str">
        <f>IF(ROW()&lt;=B$3,INDEX(FP!F:F,B$2+ROW()-1),"")</f>
        <v/>
      </c>
      <c r="E65" s="117" t="str">
        <f>IF(ROW()&lt;=B$3,INDEX(FP!G:G,B$2+ROW()-1),"")</f>
        <v/>
      </c>
      <c r="F65" s="117"/>
      <c r="G65" s="118" t="str">
        <f>IF(ROW()&lt;=B$3,INDEX(FP!C:C,B$2+ROW()-1),"")</f>
        <v/>
      </c>
      <c r="H65" s="119" t="str">
        <f t="shared" ref="H65:H94" si="5">IF(ROW()&lt;=B$3,SUMIF(A$107:A$10039,A65,H$107:H$10039),"")</f>
        <v/>
      </c>
      <c r="I65" s="120" t="str">
        <f t="shared" ref="I65:I94" si="6">IF(ROW()&lt;=B$3,SUMIFS(H$103:H$50039,A$103:A$50039,J65,I$103:I$50039,K65),"")</f>
        <v/>
      </c>
      <c r="J65" s="121" t="str">
        <f t="shared" si="2"/>
        <v/>
      </c>
      <c r="K65" s="122">
        <v>99</v>
      </c>
      <c r="L65" s="136" t="str">
        <f>$A64</f>
        <v/>
      </c>
      <c r="M65" s="137">
        <v>99</v>
      </c>
      <c r="N65" s="123"/>
      <c r="O65" s="123"/>
      <c r="P65" s="123"/>
      <c r="Q65" s="123"/>
      <c r="R65" s="123"/>
      <c r="S65" s="123"/>
      <c r="T65" s="123"/>
      <c r="U65" s="123"/>
      <c r="V65" s="123"/>
      <c r="W65" s="123"/>
      <c r="X65" s="123"/>
    </row>
    <row r="66" spans="1:24" s="107" customFormat="1" hidden="1">
      <c r="A66" s="130" t="str">
        <f>IF(ROW()&lt;=B$3,INDEX(FP!F:F,B$2+ROW()-1)&amp;" - "&amp;INDEX(FP!C:C,B$2+ROW()-1),"")</f>
        <v/>
      </c>
      <c r="B66" s="135"/>
      <c r="C66" s="132" t="str">
        <f>IF(ROW()&lt;=B$3,INDEX(FP!E:E,B$2+ROW()-1),"")</f>
        <v/>
      </c>
      <c r="D66" s="117" t="str">
        <f>IF(ROW()&lt;=B$3,INDEX(FP!F:F,B$2+ROW()-1),"")</f>
        <v/>
      </c>
      <c r="E66" s="117" t="str">
        <f>IF(ROW()&lt;=B$3,INDEX(FP!G:G,B$2+ROW()-1),"")</f>
        <v/>
      </c>
      <c r="F66" s="117"/>
      <c r="G66" s="118" t="str">
        <f>IF(ROW()&lt;=B$3,INDEX(FP!C:C,B$2+ROW()-1),"")</f>
        <v/>
      </c>
      <c r="H66" s="119" t="str">
        <f t="shared" si="5"/>
        <v/>
      </c>
      <c r="I66" s="120" t="str">
        <f t="shared" si="6"/>
        <v/>
      </c>
      <c r="J66" s="121" t="str">
        <f t="shared" si="2"/>
        <v/>
      </c>
      <c r="K66" s="122">
        <v>99</v>
      </c>
      <c r="L66" s="142" t="s">
        <v>361</v>
      </c>
      <c r="M66" s="143" t="s">
        <v>362</v>
      </c>
      <c r="N66" s="123"/>
      <c r="O66" s="123"/>
      <c r="P66" s="123"/>
      <c r="Q66" s="123"/>
      <c r="R66" s="123"/>
      <c r="S66" s="123"/>
      <c r="T66" s="123"/>
      <c r="U66" s="123"/>
      <c r="V66" s="123"/>
      <c r="W66" s="123"/>
      <c r="X66" s="123"/>
    </row>
    <row r="67" spans="1:24" s="107" customFormat="1" hidden="1">
      <c r="A67" s="130" t="str">
        <f>IF(ROW()&lt;=B$3,INDEX(FP!F:F,B$2+ROW()-1)&amp;" - "&amp;INDEX(FP!C:C,B$2+ROW()-1),"")</f>
        <v/>
      </c>
      <c r="B67" s="135"/>
      <c r="C67" s="132" t="str">
        <f>IF(ROW()&lt;=B$3,INDEX(FP!E:E,B$2+ROW()-1),"")</f>
        <v/>
      </c>
      <c r="D67" s="117" t="str">
        <f>IF(ROW()&lt;=B$3,INDEX(FP!F:F,B$2+ROW()-1),"")</f>
        <v/>
      </c>
      <c r="E67" s="117" t="str">
        <f>IF(ROW()&lt;=B$3,INDEX(FP!G:G,B$2+ROW()-1),"")</f>
        <v/>
      </c>
      <c r="F67" s="117"/>
      <c r="G67" s="118" t="str">
        <f>IF(ROW()&lt;=B$3,INDEX(FP!C:C,B$2+ROW()-1),"")</f>
        <v/>
      </c>
      <c r="H67" s="119" t="str">
        <f t="shared" si="5"/>
        <v/>
      </c>
      <c r="I67" s="120" t="str">
        <f t="shared" si="6"/>
        <v/>
      </c>
      <c r="J67" s="121" t="str">
        <f t="shared" ref="J67:J94" si="7">$A67</f>
        <v/>
      </c>
      <c r="K67" s="122">
        <v>99</v>
      </c>
      <c r="L67" s="144" t="str">
        <f>$A66</f>
        <v/>
      </c>
      <c r="M67" s="144">
        <v>99</v>
      </c>
      <c r="N67" s="123"/>
      <c r="O67" s="123"/>
      <c r="P67" s="123"/>
      <c r="Q67" s="123"/>
      <c r="R67" s="123"/>
      <c r="S67" s="123"/>
      <c r="T67" s="123"/>
      <c r="U67" s="123"/>
      <c r="V67" s="123"/>
      <c r="W67" s="123"/>
      <c r="X67" s="123"/>
    </row>
    <row r="68" spans="1:24" s="107" customFormat="1" hidden="1">
      <c r="A68" s="130" t="str">
        <f>IF(ROW()&lt;=B$3,INDEX(FP!F:F,B$2+ROW()-1)&amp;" - "&amp;INDEX(FP!C:C,B$2+ROW()-1),"")</f>
        <v/>
      </c>
      <c r="B68" s="135"/>
      <c r="C68" s="132" t="str">
        <f>IF(ROW()&lt;=B$3,INDEX(FP!E:E,B$2+ROW()-1),"")</f>
        <v/>
      </c>
      <c r="D68" s="117" t="str">
        <f>IF(ROW()&lt;=B$3,INDEX(FP!F:F,B$2+ROW()-1),"")</f>
        <v/>
      </c>
      <c r="E68" s="117" t="str">
        <f>IF(ROW()&lt;=B$3,INDEX(FP!G:G,B$2+ROW()-1),"")</f>
        <v/>
      </c>
      <c r="F68" s="117"/>
      <c r="G68" s="118" t="str">
        <f>IF(ROW()&lt;=B$3,INDEX(FP!C:C,B$2+ROW()-1),"")</f>
        <v/>
      </c>
      <c r="H68" s="119" t="str">
        <f t="shared" si="5"/>
        <v/>
      </c>
      <c r="I68" s="120" t="str">
        <f t="shared" si="6"/>
        <v/>
      </c>
      <c r="J68" s="121" t="str">
        <f t="shared" si="7"/>
        <v/>
      </c>
      <c r="K68" s="122">
        <v>99</v>
      </c>
      <c r="L68" s="133" t="s">
        <v>361</v>
      </c>
      <c r="M68" s="134" t="s">
        <v>362</v>
      </c>
      <c r="N68" s="123"/>
      <c r="O68" s="123"/>
      <c r="P68" s="123"/>
      <c r="Q68" s="123"/>
      <c r="R68" s="123"/>
      <c r="S68" s="123"/>
      <c r="T68" s="123"/>
      <c r="U68" s="123"/>
      <c r="V68" s="123"/>
      <c r="W68" s="123"/>
      <c r="X68" s="123"/>
    </row>
    <row r="69" spans="1:24" s="107" customFormat="1" hidden="1">
      <c r="A69" s="130" t="str">
        <f>IF(ROW()&lt;=B$3,INDEX(FP!F:F,B$2+ROW()-1)&amp;" - "&amp;INDEX(FP!C:C,B$2+ROW()-1),"")</f>
        <v/>
      </c>
      <c r="B69" s="135"/>
      <c r="C69" s="132" t="str">
        <f>IF(ROW()&lt;=B$3,INDEX(FP!E:E,B$2+ROW()-1),"")</f>
        <v/>
      </c>
      <c r="D69" s="117" t="str">
        <f>IF(ROW()&lt;=B$3,INDEX(FP!F:F,B$2+ROW()-1),"")</f>
        <v/>
      </c>
      <c r="E69" s="117" t="str">
        <f>IF(ROW()&lt;=B$3,INDEX(FP!G:G,B$2+ROW()-1),"")</f>
        <v/>
      </c>
      <c r="F69" s="117"/>
      <c r="G69" s="118" t="str">
        <f>IF(ROW()&lt;=B$3,INDEX(FP!C:C,B$2+ROW()-1),"")</f>
        <v/>
      </c>
      <c r="H69" s="119" t="str">
        <f t="shared" si="5"/>
        <v/>
      </c>
      <c r="I69" s="120" t="str">
        <f t="shared" si="6"/>
        <v/>
      </c>
      <c r="J69" s="121" t="str">
        <f t="shared" si="7"/>
        <v/>
      </c>
      <c r="K69" s="122">
        <v>99</v>
      </c>
      <c r="L69" s="136" t="str">
        <f>$A68</f>
        <v/>
      </c>
      <c r="M69" s="137">
        <v>99</v>
      </c>
      <c r="N69" s="123"/>
      <c r="O69" s="123"/>
      <c r="P69" s="123"/>
      <c r="Q69" s="123"/>
      <c r="R69" s="123"/>
      <c r="S69" s="123"/>
      <c r="T69" s="123"/>
      <c r="U69" s="123"/>
      <c r="V69" s="123"/>
      <c r="W69" s="123"/>
      <c r="X69" s="123"/>
    </row>
    <row r="70" spans="1:24" s="107" customFormat="1" hidden="1">
      <c r="A70" s="130" t="str">
        <f>IF(ROW()&lt;=B$3,INDEX(FP!F:F,B$2+ROW()-1)&amp;" - "&amp;INDEX(FP!C:C,B$2+ROW()-1),"")</f>
        <v/>
      </c>
      <c r="B70" s="135"/>
      <c r="C70" s="132" t="str">
        <f>IF(ROW()&lt;=B$3,INDEX(FP!E:E,B$2+ROW()-1),"")</f>
        <v/>
      </c>
      <c r="D70" s="117" t="str">
        <f>IF(ROW()&lt;=B$3,INDEX(FP!F:F,B$2+ROW()-1),"")</f>
        <v/>
      </c>
      <c r="E70" s="117" t="str">
        <f>IF(ROW()&lt;=B$3,INDEX(FP!G:G,B$2+ROW()-1),"")</f>
        <v/>
      </c>
      <c r="F70" s="117"/>
      <c r="G70" s="118" t="str">
        <f>IF(ROW()&lt;=B$3,INDEX(FP!C:C,B$2+ROW()-1),"")</f>
        <v/>
      </c>
      <c r="H70" s="119" t="str">
        <f t="shared" si="5"/>
        <v/>
      </c>
      <c r="I70" s="120" t="str">
        <f t="shared" si="6"/>
        <v/>
      </c>
      <c r="J70" s="121" t="str">
        <f t="shared" si="7"/>
        <v/>
      </c>
      <c r="K70" s="122">
        <v>99</v>
      </c>
      <c r="L70" s="142" t="s">
        <v>361</v>
      </c>
      <c r="M70" s="143" t="s">
        <v>362</v>
      </c>
      <c r="N70" s="123"/>
      <c r="O70" s="123"/>
      <c r="P70" s="123"/>
      <c r="Q70" s="123"/>
      <c r="R70" s="123"/>
      <c r="S70" s="123"/>
      <c r="T70" s="123"/>
      <c r="U70" s="123"/>
      <c r="V70" s="123"/>
      <c r="W70" s="123"/>
      <c r="X70" s="123"/>
    </row>
    <row r="71" spans="1:24" s="107" customFormat="1" hidden="1">
      <c r="A71" s="130" t="str">
        <f>IF(ROW()&lt;=B$3,INDEX(FP!F:F,B$2+ROW()-1)&amp;" - "&amp;INDEX(FP!C:C,B$2+ROW()-1),"")</f>
        <v/>
      </c>
      <c r="B71" s="135"/>
      <c r="C71" s="132" t="str">
        <f>IF(ROW()&lt;=B$3,INDEX(FP!E:E,B$2+ROW()-1),"")</f>
        <v/>
      </c>
      <c r="D71" s="117" t="str">
        <f>IF(ROW()&lt;=B$3,INDEX(FP!F:F,B$2+ROW()-1),"")</f>
        <v/>
      </c>
      <c r="E71" s="117" t="str">
        <f>IF(ROW()&lt;=B$3,INDEX(FP!G:G,B$2+ROW()-1),"")</f>
        <v/>
      </c>
      <c r="F71" s="117"/>
      <c r="G71" s="118" t="str">
        <f>IF(ROW()&lt;=B$3,INDEX(FP!C:C,B$2+ROW()-1),"")</f>
        <v/>
      </c>
      <c r="H71" s="119" t="str">
        <f t="shared" si="5"/>
        <v/>
      </c>
      <c r="I71" s="120" t="str">
        <f t="shared" si="6"/>
        <v/>
      </c>
      <c r="J71" s="121" t="str">
        <f t="shared" si="7"/>
        <v/>
      </c>
      <c r="K71" s="122">
        <v>99</v>
      </c>
      <c r="L71" s="144" t="str">
        <f>$A70</f>
        <v/>
      </c>
      <c r="M71" s="144">
        <v>99</v>
      </c>
      <c r="N71" s="123"/>
      <c r="O71" s="123"/>
      <c r="P71" s="123"/>
      <c r="Q71" s="123"/>
      <c r="R71" s="123"/>
      <c r="S71" s="123"/>
      <c r="T71" s="123"/>
      <c r="U71" s="123"/>
      <c r="V71" s="123"/>
      <c r="W71" s="123"/>
      <c r="X71" s="123"/>
    </row>
    <row r="72" spans="1:24" s="107" customFormat="1" hidden="1">
      <c r="A72" s="130" t="str">
        <f>IF(ROW()&lt;=B$3,INDEX(FP!F:F,B$2+ROW()-1)&amp;" - "&amp;INDEX(FP!C:C,B$2+ROW()-1),"")</f>
        <v/>
      </c>
      <c r="B72" s="135"/>
      <c r="C72" s="132" t="str">
        <f>IF(ROW()&lt;=B$3,INDEX(FP!E:E,B$2+ROW()-1),"")</f>
        <v/>
      </c>
      <c r="D72" s="117" t="str">
        <f>IF(ROW()&lt;=B$3,INDEX(FP!F:F,B$2+ROW()-1),"")</f>
        <v/>
      </c>
      <c r="E72" s="117" t="str">
        <f>IF(ROW()&lt;=B$3,INDEX(FP!G:G,B$2+ROW()-1),"")</f>
        <v/>
      </c>
      <c r="F72" s="117"/>
      <c r="G72" s="118" t="str">
        <f>IF(ROW()&lt;=B$3,INDEX(FP!C:C,B$2+ROW()-1),"")</f>
        <v/>
      </c>
      <c r="H72" s="119" t="str">
        <f t="shared" si="5"/>
        <v/>
      </c>
      <c r="I72" s="120" t="str">
        <f t="shared" si="6"/>
        <v/>
      </c>
      <c r="J72" s="121" t="str">
        <f t="shared" si="7"/>
        <v/>
      </c>
      <c r="K72" s="122">
        <v>99</v>
      </c>
      <c r="L72" s="133" t="s">
        <v>361</v>
      </c>
      <c r="M72" s="134" t="s">
        <v>362</v>
      </c>
      <c r="N72" s="123"/>
      <c r="O72" s="123"/>
      <c r="P72" s="123"/>
      <c r="Q72" s="123"/>
      <c r="R72" s="123"/>
      <c r="S72" s="123"/>
      <c r="T72" s="123"/>
      <c r="U72" s="123"/>
      <c r="V72" s="123"/>
      <c r="W72" s="123"/>
      <c r="X72" s="123"/>
    </row>
    <row r="73" spans="1:24" s="107" customFormat="1" hidden="1">
      <c r="A73" s="130" t="str">
        <f>IF(ROW()&lt;=B$3,INDEX(FP!F:F,B$2+ROW()-1)&amp;" - "&amp;INDEX(FP!C:C,B$2+ROW()-1),"")</f>
        <v/>
      </c>
      <c r="B73" s="135"/>
      <c r="C73" s="132" t="str">
        <f>IF(ROW()&lt;=B$3,INDEX(FP!E:E,B$2+ROW()-1),"")</f>
        <v/>
      </c>
      <c r="D73" s="117" t="str">
        <f>IF(ROW()&lt;=B$3,INDEX(FP!F:F,B$2+ROW()-1),"")</f>
        <v/>
      </c>
      <c r="E73" s="117" t="str">
        <f>IF(ROW()&lt;=B$3,INDEX(FP!G:G,B$2+ROW()-1),"")</f>
        <v/>
      </c>
      <c r="F73" s="117"/>
      <c r="G73" s="118" t="str">
        <f>IF(ROW()&lt;=B$3,INDEX(FP!C:C,B$2+ROW()-1),"")</f>
        <v/>
      </c>
      <c r="H73" s="119" t="str">
        <f t="shared" si="5"/>
        <v/>
      </c>
      <c r="I73" s="120" t="str">
        <f t="shared" si="6"/>
        <v/>
      </c>
      <c r="J73" s="121" t="str">
        <f t="shared" si="7"/>
        <v/>
      </c>
      <c r="K73" s="122">
        <v>99</v>
      </c>
      <c r="L73" s="136" t="str">
        <f>$A72</f>
        <v/>
      </c>
      <c r="M73" s="137">
        <v>99</v>
      </c>
      <c r="N73" s="123"/>
      <c r="O73" s="123"/>
      <c r="P73" s="123"/>
      <c r="Q73" s="123"/>
      <c r="R73" s="123"/>
      <c r="S73" s="123"/>
      <c r="T73" s="123"/>
      <c r="U73" s="123"/>
      <c r="V73" s="123"/>
      <c r="W73" s="123"/>
      <c r="X73" s="123"/>
    </row>
    <row r="74" spans="1:24" s="107" customFormat="1" hidden="1">
      <c r="A74" s="130" t="str">
        <f>IF(ROW()&lt;=B$3,INDEX(FP!F:F,B$2+ROW()-1)&amp;" - "&amp;INDEX(FP!C:C,B$2+ROW()-1),"")</f>
        <v/>
      </c>
      <c r="B74" s="135"/>
      <c r="C74" s="132" t="str">
        <f>IF(ROW()&lt;=B$3,INDEX(FP!E:E,B$2+ROW()-1),"")</f>
        <v/>
      </c>
      <c r="D74" s="117" t="str">
        <f>IF(ROW()&lt;=B$3,INDEX(FP!F:F,B$2+ROW()-1),"")</f>
        <v/>
      </c>
      <c r="E74" s="117" t="str">
        <f>IF(ROW()&lt;=B$3,INDEX(FP!G:G,B$2+ROW()-1),"")</f>
        <v/>
      </c>
      <c r="F74" s="117"/>
      <c r="G74" s="118" t="str">
        <f>IF(ROW()&lt;=B$3,INDEX(FP!C:C,B$2+ROW()-1),"")</f>
        <v/>
      </c>
      <c r="H74" s="119" t="str">
        <f t="shared" si="5"/>
        <v/>
      </c>
      <c r="I74" s="120" t="str">
        <f t="shared" si="6"/>
        <v/>
      </c>
      <c r="J74" s="121" t="str">
        <f t="shared" si="7"/>
        <v/>
      </c>
      <c r="K74" s="122">
        <v>99</v>
      </c>
      <c r="L74" s="142" t="s">
        <v>361</v>
      </c>
      <c r="M74" s="143" t="s">
        <v>362</v>
      </c>
      <c r="N74" s="123"/>
      <c r="O74" s="123"/>
      <c r="P74" s="123"/>
      <c r="Q74" s="123"/>
      <c r="R74" s="123"/>
      <c r="S74" s="123"/>
      <c r="T74" s="123"/>
      <c r="U74" s="123"/>
      <c r="V74" s="123"/>
      <c r="W74" s="123"/>
      <c r="X74" s="123"/>
    </row>
    <row r="75" spans="1:24" s="107" customFormat="1" hidden="1">
      <c r="A75" s="130" t="str">
        <f>IF(ROW()&lt;=B$3,INDEX(FP!F:F,B$2+ROW()-1)&amp;" - "&amp;INDEX(FP!C:C,B$2+ROW()-1),"")</f>
        <v/>
      </c>
      <c r="B75" s="135"/>
      <c r="C75" s="132" t="str">
        <f>IF(ROW()&lt;=B$3,INDEX(FP!E:E,B$2+ROW()-1),"")</f>
        <v/>
      </c>
      <c r="D75" s="117" t="str">
        <f>IF(ROW()&lt;=B$3,INDEX(FP!F:F,B$2+ROW()-1),"")</f>
        <v/>
      </c>
      <c r="E75" s="117" t="str">
        <f>IF(ROW()&lt;=B$3,INDEX(FP!G:G,B$2+ROW()-1),"")</f>
        <v/>
      </c>
      <c r="F75" s="117"/>
      <c r="G75" s="118" t="str">
        <f>IF(ROW()&lt;=B$3,INDEX(FP!C:C,B$2+ROW()-1),"")</f>
        <v/>
      </c>
      <c r="H75" s="119" t="str">
        <f t="shared" si="5"/>
        <v/>
      </c>
      <c r="I75" s="120" t="str">
        <f t="shared" si="6"/>
        <v/>
      </c>
      <c r="J75" s="121" t="str">
        <f t="shared" si="7"/>
        <v/>
      </c>
      <c r="K75" s="122">
        <v>99</v>
      </c>
      <c r="L75" s="144" t="str">
        <f>$A74</f>
        <v/>
      </c>
      <c r="M75" s="144">
        <v>99</v>
      </c>
      <c r="N75" s="123"/>
      <c r="O75" s="123"/>
      <c r="P75" s="123"/>
      <c r="Q75" s="123"/>
      <c r="R75" s="123"/>
      <c r="S75" s="123"/>
      <c r="T75" s="123"/>
      <c r="U75" s="123"/>
      <c r="V75" s="123"/>
      <c r="W75" s="123"/>
      <c r="X75" s="123"/>
    </row>
    <row r="76" spans="1:24" s="107" customFormat="1" hidden="1">
      <c r="A76" s="130" t="str">
        <f>IF(ROW()&lt;=B$3,INDEX(FP!F:F,B$2+ROW()-1)&amp;" - "&amp;INDEX(FP!C:C,B$2+ROW()-1),"")</f>
        <v/>
      </c>
      <c r="B76" s="135"/>
      <c r="C76" s="132" t="str">
        <f>IF(ROW()&lt;=B$3,INDEX(FP!E:E,B$2+ROW()-1),"")</f>
        <v/>
      </c>
      <c r="D76" s="117" t="str">
        <f>IF(ROW()&lt;=B$3,INDEX(FP!F:F,B$2+ROW()-1),"")</f>
        <v/>
      </c>
      <c r="E76" s="117" t="str">
        <f>IF(ROW()&lt;=B$3,INDEX(FP!G:G,B$2+ROW()-1),"")</f>
        <v/>
      </c>
      <c r="F76" s="117"/>
      <c r="G76" s="118" t="str">
        <f>IF(ROW()&lt;=B$3,INDEX(FP!C:C,B$2+ROW()-1),"")</f>
        <v/>
      </c>
      <c r="H76" s="119" t="str">
        <f t="shared" si="5"/>
        <v/>
      </c>
      <c r="I76" s="120" t="str">
        <f t="shared" si="6"/>
        <v/>
      </c>
      <c r="J76" s="121" t="str">
        <f t="shared" si="7"/>
        <v/>
      </c>
      <c r="K76" s="122">
        <v>99</v>
      </c>
      <c r="L76" s="133" t="s">
        <v>361</v>
      </c>
      <c r="M76" s="134" t="s">
        <v>362</v>
      </c>
      <c r="N76" s="123"/>
      <c r="O76" s="123"/>
      <c r="P76" s="123"/>
      <c r="Q76" s="123"/>
      <c r="R76" s="123"/>
      <c r="S76" s="123"/>
      <c r="T76" s="123"/>
      <c r="U76" s="123"/>
      <c r="V76" s="123"/>
      <c r="W76" s="123"/>
      <c r="X76" s="123"/>
    </row>
    <row r="77" spans="1:24" s="107" customFormat="1" hidden="1">
      <c r="A77" s="130" t="str">
        <f>IF(ROW()&lt;=B$3,INDEX(FP!F:F,B$2+ROW()-1)&amp;" - "&amp;INDEX(FP!C:C,B$2+ROW()-1),"")</f>
        <v/>
      </c>
      <c r="B77" s="135"/>
      <c r="C77" s="132" t="str">
        <f>IF(ROW()&lt;=B$3,INDEX(FP!E:E,B$2+ROW()-1),"")</f>
        <v/>
      </c>
      <c r="D77" s="117" t="str">
        <f>IF(ROW()&lt;=B$3,INDEX(FP!F:F,B$2+ROW()-1),"")</f>
        <v/>
      </c>
      <c r="E77" s="117" t="str">
        <f>IF(ROW()&lt;=B$3,INDEX(FP!G:G,B$2+ROW()-1),"")</f>
        <v/>
      </c>
      <c r="F77" s="117"/>
      <c r="G77" s="118" t="str">
        <f>IF(ROW()&lt;=B$3,INDEX(FP!C:C,B$2+ROW()-1),"")</f>
        <v/>
      </c>
      <c r="H77" s="119" t="str">
        <f t="shared" si="5"/>
        <v/>
      </c>
      <c r="I77" s="120" t="str">
        <f t="shared" si="6"/>
        <v/>
      </c>
      <c r="J77" s="121" t="str">
        <f t="shared" si="7"/>
        <v/>
      </c>
      <c r="K77" s="122">
        <v>99</v>
      </c>
      <c r="L77" s="136" t="str">
        <f>$A76</f>
        <v/>
      </c>
      <c r="M77" s="137">
        <v>99</v>
      </c>
      <c r="N77" s="123"/>
      <c r="O77" s="123"/>
      <c r="P77" s="123"/>
      <c r="Q77" s="123"/>
      <c r="R77" s="123"/>
      <c r="S77" s="123"/>
      <c r="T77" s="123"/>
      <c r="U77" s="123"/>
      <c r="V77" s="123"/>
      <c r="W77" s="123"/>
      <c r="X77" s="123"/>
    </row>
    <row r="78" spans="1:24" s="107" customFormat="1" hidden="1">
      <c r="A78" s="130" t="str">
        <f>IF(ROW()&lt;=B$3,INDEX(FP!F:F,B$2+ROW()-1)&amp;" - "&amp;INDEX(FP!C:C,B$2+ROW()-1),"")</f>
        <v/>
      </c>
      <c r="B78" s="135"/>
      <c r="C78" s="132" t="str">
        <f>IF(ROW()&lt;=B$3,INDEX(FP!E:E,B$2+ROW()-1),"")</f>
        <v/>
      </c>
      <c r="D78" s="117" t="str">
        <f>IF(ROW()&lt;=B$3,INDEX(FP!F:F,B$2+ROW()-1),"")</f>
        <v/>
      </c>
      <c r="E78" s="117" t="str">
        <f>IF(ROW()&lt;=B$3,INDEX(FP!G:G,B$2+ROW()-1),"")</f>
        <v/>
      </c>
      <c r="F78" s="117"/>
      <c r="G78" s="118" t="str">
        <f>IF(ROW()&lt;=B$3,INDEX(FP!C:C,B$2+ROW()-1),"")</f>
        <v/>
      </c>
      <c r="H78" s="119" t="str">
        <f t="shared" si="5"/>
        <v/>
      </c>
      <c r="I78" s="120" t="str">
        <f t="shared" si="6"/>
        <v/>
      </c>
      <c r="J78" s="121" t="str">
        <f t="shared" si="7"/>
        <v/>
      </c>
      <c r="K78" s="122">
        <v>99</v>
      </c>
      <c r="L78" s="142" t="s">
        <v>361</v>
      </c>
      <c r="M78" s="143" t="s">
        <v>362</v>
      </c>
      <c r="N78" s="123"/>
      <c r="O78" s="123"/>
      <c r="P78" s="123"/>
      <c r="Q78" s="123"/>
      <c r="R78" s="123"/>
      <c r="S78" s="123"/>
      <c r="T78" s="123"/>
      <c r="U78" s="123"/>
      <c r="V78" s="123"/>
      <c r="W78" s="123"/>
      <c r="X78" s="123"/>
    </row>
    <row r="79" spans="1:24" s="107" customFormat="1" hidden="1">
      <c r="A79" s="130" t="str">
        <f>IF(ROW()&lt;=B$3,INDEX(FP!F:F,B$2+ROW()-1)&amp;" - "&amp;INDEX(FP!C:C,B$2+ROW()-1),"")</f>
        <v/>
      </c>
      <c r="B79" s="135"/>
      <c r="C79" s="132" t="str">
        <f>IF(ROW()&lt;=B$3,INDEX(FP!E:E,B$2+ROW()-1),"")</f>
        <v/>
      </c>
      <c r="D79" s="117" t="str">
        <f>IF(ROW()&lt;=B$3,INDEX(FP!F:F,B$2+ROW()-1),"")</f>
        <v/>
      </c>
      <c r="E79" s="117" t="str">
        <f>IF(ROW()&lt;=B$3,INDEX(FP!G:G,B$2+ROW()-1),"")</f>
        <v/>
      </c>
      <c r="F79" s="117"/>
      <c r="G79" s="118" t="str">
        <f>IF(ROW()&lt;=B$3,INDEX(FP!C:C,B$2+ROW()-1),"")</f>
        <v/>
      </c>
      <c r="H79" s="119" t="str">
        <f t="shared" si="5"/>
        <v/>
      </c>
      <c r="I79" s="120" t="str">
        <f t="shared" si="6"/>
        <v/>
      </c>
      <c r="J79" s="121" t="str">
        <f t="shared" si="7"/>
        <v/>
      </c>
      <c r="K79" s="122">
        <v>99</v>
      </c>
      <c r="L79" s="144" t="str">
        <f>$A78</f>
        <v/>
      </c>
      <c r="M79" s="144">
        <v>99</v>
      </c>
      <c r="N79" s="123"/>
      <c r="O79" s="123"/>
      <c r="P79" s="123"/>
      <c r="Q79" s="123"/>
      <c r="R79" s="123"/>
      <c r="S79" s="123"/>
      <c r="T79" s="123"/>
      <c r="U79" s="123"/>
      <c r="V79" s="123"/>
      <c r="W79" s="123"/>
      <c r="X79" s="123"/>
    </row>
    <row r="80" spans="1:24" s="107" customFormat="1" hidden="1">
      <c r="A80" s="130" t="str">
        <f>IF(ROW()&lt;=B$3,INDEX(FP!F:F,B$2+ROW()-1)&amp;" - "&amp;INDEX(FP!C:C,B$2+ROW()-1),"")</f>
        <v/>
      </c>
      <c r="B80" s="135"/>
      <c r="C80" s="132" t="str">
        <f>IF(ROW()&lt;=B$3,INDEX(FP!E:E,B$2+ROW()-1),"")</f>
        <v/>
      </c>
      <c r="D80" s="117" t="str">
        <f>IF(ROW()&lt;=B$3,INDEX(FP!F:F,B$2+ROW()-1),"")</f>
        <v/>
      </c>
      <c r="E80" s="117" t="str">
        <f>IF(ROW()&lt;=B$3,INDEX(FP!G:G,B$2+ROW()-1),"")</f>
        <v/>
      </c>
      <c r="F80" s="117"/>
      <c r="G80" s="118" t="str">
        <f>IF(ROW()&lt;=B$3,INDEX(FP!C:C,B$2+ROW()-1),"")</f>
        <v/>
      </c>
      <c r="H80" s="119" t="str">
        <f t="shared" si="5"/>
        <v/>
      </c>
      <c r="I80" s="120" t="str">
        <f t="shared" si="6"/>
        <v/>
      </c>
      <c r="J80" s="121" t="str">
        <f t="shared" si="7"/>
        <v/>
      </c>
      <c r="K80" s="122">
        <v>99</v>
      </c>
      <c r="L80" s="133" t="s">
        <v>361</v>
      </c>
      <c r="M80" s="134" t="s">
        <v>362</v>
      </c>
      <c r="N80" s="123"/>
      <c r="O80" s="123"/>
      <c r="P80" s="123"/>
      <c r="Q80" s="123"/>
      <c r="R80" s="123"/>
      <c r="S80" s="123"/>
      <c r="T80" s="123"/>
      <c r="U80" s="123"/>
      <c r="V80" s="123"/>
      <c r="W80" s="123"/>
      <c r="X80" s="123"/>
    </row>
    <row r="81" spans="1:24" s="107" customFormat="1" hidden="1">
      <c r="A81" s="130" t="str">
        <f>IF(ROW()&lt;=B$3,INDEX(FP!F:F,B$2+ROW()-1)&amp;" - "&amp;INDEX(FP!C:C,B$2+ROW()-1),"")</f>
        <v/>
      </c>
      <c r="B81" s="135"/>
      <c r="C81" s="132" t="str">
        <f>IF(ROW()&lt;=B$3,INDEX(FP!E:E,B$2+ROW()-1),"")</f>
        <v/>
      </c>
      <c r="D81" s="117" t="str">
        <f>IF(ROW()&lt;=B$3,INDEX(FP!F:F,B$2+ROW()-1),"")</f>
        <v/>
      </c>
      <c r="E81" s="117" t="str">
        <f>IF(ROW()&lt;=B$3,INDEX(FP!G:G,B$2+ROW()-1),"")</f>
        <v/>
      </c>
      <c r="F81" s="117"/>
      <c r="G81" s="118" t="str">
        <f>IF(ROW()&lt;=B$3,INDEX(FP!C:C,B$2+ROW()-1),"")</f>
        <v/>
      </c>
      <c r="H81" s="119" t="str">
        <f t="shared" si="5"/>
        <v/>
      </c>
      <c r="I81" s="120" t="str">
        <f t="shared" si="6"/>
        <v/>
      </c>
      <c r="J81" s="121" t="str">
        <f t="shared" si="7"/>
        <v/>
      </c>
      <c r="K81" s="122">
        <v>99</v>
      </c>
      <c r="L81" s="136" t="str">
        <f>$A80</f>
        <v/>
      </c>
      <c r="M81" s="137">
        <v>99</v>
      </c>
      <c r="N81" s="123"/>
      <c r="O81" s="123"/>
      <c r="P81" s="123"/>
      <c r="Q81" s="123"/>
      <c r="R81" s="123"/>
      <c r="S81" s="123"/>
      <c r="T81" s="123"/>
      <c r="U81" s="123"/>
      <c r="V81" s="123"/>
      <c r="W81" s="123"/>
      <c r="X81" s="123"/>
    </row>
    <row r="82" spans="1:24" s="107" customFormat="1" hidden="1">
      <c r="A82" s="130" t="str">
        <f>IF(ROW()&lt;=B$3,INDEX(FP!F:F,B$2+ROW()-1)&amp;" - "&amp;INDEX(FP!C:C,B$2+ROW()-1),"")</f>
        <v/>
      </c>
      <c r="B82" s="135"/>
      <c r="C82" s="132" t="str">
        <f>IF(ROW()&lt;=B$3,INDEX(FP!E:E,B$2+ROW()-1),"")</f>
        <v/>
      </c>
      <c r="D82" s="117" t="str">
        <f>IF(ROW()&lt;=B$3,INDEX(FP!F:F,B$2+ROW()-1),"")</f>
        <v/>
      </c>
      <c r="E82" s="117" t="str">
        <f>IF(ROW()&lt;=B$3,INDEX(FP!G:G,B$2+ROW()-1),"")</f>
        <v/>
      </c>
      <c r="F82" s="117"/>
      <c r="G82" s="118" t="str">
        <f>IF(ROW()&lt;=B$3,INDEX(FP!C:C,B$2+ROW()-1),"")</f>
        <v/>
      </c>
      <c r="H82" s="119" t="str">
        <f t="shared" si="5"/>
        <v/>
      </c>
      <c r="I82" s="120" t="str">
        <f t="shared" si="6"/>
        <v/>
      </c>
      <c r="J82" s="121" t="str">
        <f t="shared" si="7"/>
        <v/>
      </c>
      <c r="K82" s="122">
        <v>99</v>
      </c>
      <c r="L82" s="142" t="s">
        <v>361</v>
      </c>
      <c r="M82" s="143" t="s">
        <v>362</v>
      </c>
      <c r="N82" s="123"/>
      <c r="O82" s="123"/>
      <c r="P82" s="123"/>
      <c r="Q82" s="123"/>
      <c r="R82" s="123"/>
      <c r="S82" s="123"/>
      <c r="T82" s="123"/>
      <c r="U82" s="123"/>
      <c r="V82" s="123"/>
      <c r="W82" s="123"/>
      <c r="X82" s="123"/>
    </row>
    <row r="83" spans="1:24" s="107" customFormat="1" hidden="1">
      <c r="A83" s="130" t="str">
        <f>IF(ROW()&lt;=B$3,INDEX(FP!F:F,B$2+ROW()-1)&amp;" - "&amp;INDEX(FP!C:C,B$2+ROW()-1),"")</f>
        <v/>
      </c>
      <c r="B83" s="135"/>
      <c r="C83" s="132" t="str">
        <f>IF(ROW()&lt;=B$3,INDEX(FP!E:E,B$2+ROW()-1),"")</f>
        <v/>
      </c>
      <c r="D83" s="117" t="str">
        <f>IF(ROW()&lt;=B$3,INDEX(FP!F:F,B$2+ROW()-1),"")</f>
        <v/>
      </c>
      <c r="E83" s="117" t="str">
        <f>IF(ROW()&lt;=B$3,INDEX(FP!G:G,B$2+ROW()-1),"")</f>
        <v/>
      </c>
      <c r="F83" s="117"/>
      <c r="G83" s="118" t="str">
        <f>IF(ROW()&lt;=B$3,INDEX(FP!C:C,B$2+ROW()-1),"")</f>
        <v/>
      </c>
      <c r="H83" s="119" t="str">
        <f t="shared" si="5"/>
        <v/>
      </c>
      <c r="I83" s="120" t="str">
        <f t="shared" si="6"/>
        <v/>
      </c>
      <c r="J83" s="121" t="str">
        <f t="shared" si="7"/>
        <v/>
      </c>
      <c r="K83" s="122">
        <v>99</v>
      </c>
      <c r="L83" s="144" t="str">
        <f>$A82</f>
        <v/>
      </c>
      <c r="M83" s="144">
        <v>99</v>
      </c>
      <c r="N83" s="123"/>
      <c r="O83" s="123"/>
      <c r="P83" s="123"/>
      <c r="Q83" s="123"/>
      <c r="R83" s="123"/>
      <c r="S83" s="123"/>
      <c r="T83" s="123"/>
      <c r="U83" s="123"/>
      <c r="V83" s="123"/>
      <c r="W83" s="123"/>
      <c r="X83" s="123"/>
    </row>
    <row r="84" spans="1:24" s="107" customFormat="1" hidden="1">
      <c r="A84" s="130" t="str">
        <f>IF(ROW()&lt;=B$3,INDEX(FP!F:F,B$2+ROW()-1)&amp;" - "&amp;INDEX(FP!C:C,B$2+ROW()-1),"")</f>
        <v/>
      </c>
      <c r="B84" s="135"/>
      <c r="C84" s="132" t="str">
        <f>IF(ROW()&lt;=B$3,INDEX(FP!E:E,B$2+ROW()-1),"")</f>
        <v/>
      </c>
      <c r="D84" s="117" t="str">
        <f>IF(ROW()&lt;=B$3,INDEX(FP!F:F,B$2+ROW()-1),"")</f>
        <v/>
      </c>
      <c r="E84" s="117" t="str">
        <f>IF(ROW()&lt;=B$3,INDEX(FP!G:G,B$2+ROW()-1),"")</f>
        <v/>
      </c>
      <c r="F84" s="117"/>
      <c r="G84" s="118" t="str">
        <f>IF(ROW()&lt;=B$3,INDEX(FP!C:C,B$2+ROW()-1),"")</f>
        <v/>
      </c>
      <c r="H84" s="119" t="str">
        <f t="shared" si="5"/>
        <v/>
      </c>
      <c r="I84" s="120" t="str">
        <f t="shared" si="6"/>
        <v/>
      </c>
      <c r="J84" s="121" t="str">
        <f t="shared" si="7"/>
        <v/>
      </c>
      <c r="K84" s="122">
        <v>99</v>
      </c>
      <c r="L84" s="133" t="s">
        <v>361</v>
      </c>
      <c r="M84" s="134" t="s">
        <v>362</v>
      </c>
      <c r="N84" s="123"/>
      <c r="O84" s="123"/>
      <c r="P84" s="123"/>
      <c r="Q84" s="123"/>
      <c r="R84" s="123"/>
      <c r="S84" s="123"/>
      <c r="T84" s="123"/>
      <c r="U84" s="123"/>
      <c r="V84" s="123"/>
      <c r="W84" s="123"/>
      <c r="X84" s="123"/>
    </row>
    <row r="85" spans="1:24" s="107" customFormat="1" hidden="1">
      <c r="A85" s="130" t="str">
        <f>IF(ROW()&lt;=B$3,INDEX(FP!F:F,B$2+ROW()-1)&amp;" - "&amp;INDEX(FP!C:C,B$2+ROW()-1),"")</f>
        <v/>
      </c>
      <c r="B85" s="135"/>
      <c r="C85" s="132" t="str">
        <f>IF(ROW()&lt;=B$3,INDEX(FP!E:E,B$2+ROW()-1),"")</f>
        <v/>
      </c>
      <c r="D85" s="117" t="str">
        <f>IF(ROW()&lt;=B$3,INDEX(FP!F:F,B$2+ROW()-1),"")</f>
        <v/>
      </c>
      <c r="E85" s="117" t="str">
        <f>IF(ROW()&lt;=B$3,INDEX(FP!G:G,B$2+ROW()-1),"")</f>
        <v/>
      </c>
      <c r="F85" s="117"/>
      <c r="G85" s="118" t="str">
        <f>IF(ROW()&lt;=B$3,INDEX(FP!C:C,B$2+ROW()-1),"")</f>
        <v/>
      </c>
      <c r="H85" s="119" t="str">
        <f t="shared" si="5"/>
        <v/>
      </c>
      <c r="I85" s="120" t="str">
        <f t="shared" si="6"/>
        <v/>
      </c>
      <c r="J85" s="121" t="str">
        <f t="shared" si="7"/>
        <v/>
      </c>
      <c r="K85" s="122">
        <v>99</v>
      </c>
      <c r="L85" s="136" t="str">
        <f>$A84</f>
        <v/>
      </c>
      <c r="M85" s="137">
        <v>99</v>
      </c>
      <c r="N85" s="123"/>
      <c r="O85" s="123"/>
      <c r="P85" s="123"/>
      <c r="Q85" s="123"/>
      <c r="R85" s="123"/>
      <c r="S85" s="123"/>
      <c r="T85" s="123"/>
      <c r="U85" s="123"/>
      <c r="V85" s="123"/>
      <c r="W85" s="123"/>
      <c r="X85" s="123"/>
    </row>
    <row r="86" spans="1:24" s="107" customFormat="1" hidden="1">
      <c r="A86" s="130" t="str">
        <f>IF(ROW()&lt;=B$3,INDEX(FP!F:F,B$2+ROW()-1)&amp;" - "&amp;INDEX(FP!C:C,B$2+ROW()-1),"")</f>
        <v/>
      </c>
      <c r="B86" s="135"/>
      <c r="C86" s="132" t="str">
        <f>IF(ROW()&lt;=B$3,INDEX(FP!E:E,B$2+ROW()-1),"")</f>
        <v/>
      </c>
      <c r="D86" s="117" t="str">
        <f>IF(ROW()&lt;=B$3,INDEX(FP!F:F,B$2+ROW()-1),"")</f>
        <v/>
      </c>
      <c r="E86" s="117" t="str">
        <f>IF(ROW()&lt;=B$3,INDEX(FP!G:G,B$2+ROW()-1),"")</f>
        <v/>
      </c>
      <c r="F86" s="117"/>
      <c r="G86" s="118" t="str">
        <f>IF(ROW()&lt;=B$3,INDEX(FP!C:C,B$2+ROW()-1),"")</f>
        <v/>
      </c>
      <c r="H86" s="119" t="str">
        <f t="shared" si="5"/>
        <v/>
      </c>
      <c r="I86" s="120" t="str">
        <f t="shared" si="6"/>
        <v/>
      </c>
      <c r="J86" s="121" t="str">
        <f t="shared" si="7"/>
        <v/>
      </c>
      <c r="K86" s="122">
        <v>99</v>
      </c>
      <c r="L86" s="142" t="s">
        <v>361</v>
      </c>
      <c r="M86" s="143" t="s">
        <v>362</v>
      </c>
      <c r="N86" s="123"/>
      <c r="O86" s="123"/>
      <c r="P86" s="123"/>
      <c r="Q86" s="123"/>
      <c r="R86" s="123"/>
      <c r="S86" s="123"/>
      <c r="T86" s="123"/>
      <c r="U86" s="123"/>
      <c r="V86" s="123"/>
      <c r="W86" s="123"/>
      <c r="X86" s="123"/>
    </row>
    <row r="87" spans="1:24" s="107" customFormat="1" hidden="1">
      <c r="A87" s="130" t="str">
        <f>IF(ROW()&lt;=B$3,INDEX(FP!F:F,B$2+ROW()-1)&amp;" - "&amp;INDEX(FP!C:C,B$2+ROW()-1),"")</f>
        <v/>
      </c>
      <c r="B87" s="135"/>
      <c r="C87" s="132" t="str">
        <f>IF(ROW()&lt;=B$3,INDEX(FP!E:E,B$2+ROW()-1),"")</f>
        <v/>
      </c>
      <c r="D87" s="117" t="str">
        <f>IF(ROW()&lt;=B$3,INDEX(FP!F:F,B$2+ROW()-1),"")</f>
        <v/>
      </c>
      <c r="E87" s="117" t="str">
        <f>IF(ROW()&lt;=B$3,INDEX(FP!G:G,B$2+ROW()-1),"")</f>
        <v/>
      </c>
      <c r="F87" s="117"/>
      <c r="G87" s="118" t="str">
        <f>IF(ROW()&lt;=B$3,INDEX(FP!C:C,B$2+ROW()-1),"")</f>
        <v/>
      </c>
      <c r="H87" s="119" t="str">
        <f t="shared" si="5"/>
        <v/>
      </c>
      <c r="I87" s="120" t="str">
        <f t="shared" si="6"/>
        <v/>
      </c>
      <c r="J87" s="121" t="str">
        <f t="shared" si="7"/>
        <v/>
      </c>
      <c r="K87" s="122">
        <v>99</v>
      </c>
      <c r="L87" s="144" t="str">
        <f>$A86</f>
        <v/>
      </c>
      <c r="M87" s="144">
        <v>99</v>
      </c>
      <c r="N87" s="123"/>
      <c r="O87" s="123"/>
      <c r="P87" s="123"/>
      <c r="Q87" s="123"/>
      <c r="R87" s="123"/>
      <c r="S87" s="123"/>
      <c r="T87" s="123"/>
      <c r="U87" s="123"/>
      <c r="V87" s="123"/>
      <c r="W87" s="123"/>
      <c r="X87" s="123"/>
    </row>
    <row r="88" spans="1:24" s="107" customFormat="1" hidden="1">
      <c r="A88" s="130" t="str">
        <f>IF(ROW()&lt;=B$3,INDEX(FP!F:F,B$2+ROW()-1)&amp;" - "&amp;INDEX(FP!C:C,B$2+ROW()-1),"")</f>
        <v/>
      </c>
      <c r="B88" s="135"/>
      <c r="C88" s="132" t="str">
        <f>IF(ROW()&lt;=B$3,INDEX(FP!E:E,B$2+ROW()-1),"")</f>
        <v/>
      </c>
      <c r="D88" s="117" t="str">
        <f>IF(ROW()&lt;=B$3,INDEX(FP!F:F,B$2+ROW()-1),"")</f>
        <v/>
      </c>
      <c r="E88" s="117" t="str">
        <f>IF(ROW()&lt;=B$3,INDEX(FP!G:G,B$2+ROW()-1),"")</f>
        <v/>
      </c>
      <c r="F88" s="117"/>
      <c r="G88" s="118" t="str">
        <f>IF(ROW()&lt;=B$3,INDEX(FP!C:C,B$2+ROW()-1),"")</f>
        <v/>
      </c>
      <c r="H88" s="119" t="str">
        <f t="shared" si="5"/>
        <v/>
      </c>
      <c r="I88" s="120" t="str">
        <f t="shared" si="6"/>
        <v/>
      </c>
      <c r="J88" s="121" t="str">
        <f t="shared" si="7"/>
        <v/>
      </c>
      <c r="K88" s="122">
        <v>99</v>
      </c>
      <c r="L88" s="133" t="s">
        <v>361</v>
      </c>
      <c r="M88" s="134" t="s">
        <v>362</v>
      </c>
      <c r="N88" s="123"/>
      <c r="O88" s="123"/>
      <c r="P88" s="123"/>
      <c r="Q88" s="123"/>
      <c r="R88" s="123"/>
      <c r="S88" s="123"/>
      <c r="T88" s="123"/>
      <c r="U88" s="123"/>
      <c r="V88" s="123"/>
      <c r="W88" s="123"/>
      <c r="X88" s="123"/>
    </row>
    <row r="89" spans="1:24" s="107" customFormat="1" hidden="1">
      <c r="A89" s="130" t="str">
        <f>IF(ROW()&lt;=B$3,INDEX(FP!F:F,B$2+ROW()-1)&amp;" - "&amp;INDEX(FP!C:C,B$2+ROW()-1),"")</f>
        <v/>
      </c>
      <c r="B89" s="135"/>
      <c r="C89" s="132" t="str">
        <f>IF(ROW()&lt;=B$3,INDEX(FP!E:E,B$2+ROW()-1),"")</f>
        <v/>
      </c>
      <c r="D89" s="117" t="str">
        <f>IF(ROW()&lt;=B$3,INDEX(FP!F:F,B$2+ROW()-1),"")</f>
        <v/>
      </c>
      <c r="E89" s="117" t="str">
        <f>IF(ROW()&lt;=B$3,INDEX(FP!G:G,B$2+ROW()-1),"")</f>
        <v/>
      </c>
      <c r="F89" s="117"/>
      <c r="G89" s="118" t="str">
        <f>IF(ROW()&lt;=B$3,INDEX(FP!C:C,B$2+ROW()-1),"")</f>
        <v/>
      </c>
      <c r="H89" s="119" t="str">
        <f t="shared" si="5"/>
        <v/>
      </c>
      <c r="I89" s="120" t="str">
        <f t="shared" si="6"/>
        <v/>
      </c>
      <c r="J89" s="121" t="str">
        <f t="shared" si="7"/>
        <v/>
      </c>
      <c r="K89" s="122">
        <v>99</v>
      </c>
      <c r="L89" s="136" t="str">
        <f>$A88</f>
        <v/>
      </c>
      <c r="M89" s="137">
        <v>99</v>
      </c>
      <c r="N89" s="123"/>
      <c r="O89" s="123"/>
      <c r="P89" s="123"/>
      <c r="Q89" s="123"/>
      <c r="R89" s="123"/>
      <c r="S89" s="123"/>
      <c r="T89" s="123"/>
      <c r="U89" s="123"/>
      <c r="V89" s="123"/>
      <c r="W89" s="123"/>
      <c r="X89" s="123"/>
    </row>
    <row r="90" spans="1:24" s="107" customFormat="1" hidden="1">
      <c r="A90" s="130" t="str">
        <f>IF(ROW()&lt;=B$3,INDEX(FP!F:F,B$2+ROW()-1)&amp;" - "&amp;INDEX(FP!C:C,B$2+ROW()-1),"")</f>
        <v/>
      </c>
      <c r="B90" s="135"/>
      <c r="C90" s="132" t="str">
        <f>IF(ROW()&lt;=B$3,INDEX(FP!E:E,B$2+ROW()-1),"")</f>
        <v/>
      </c>
      <c r="D90" s="117" t="str">
        <f>IF(ROW()&lt;=B$3,INDEX(FP!F:F,B$2+ROW()-1),"")</f>
        <v/>
      </c>
      <c r="E90" s="117" t="str">
        <f>IF(ROW()&lt;=B$3,INDEX(FP!G:G,B$2+ROW()-1),"")</f>
        <v/>
      </c>
      <c r="F90" s="117"/>
      <c r="G90" s="118" t="str">
        <f>IF(ROW()&lt;=B$3,INDEX(FP!C:C,B$2+ROW()-1),"")</f>
        <v/>
      </c>
      <c r="H90" s="119" t="str">
        <f t="shared" si="5"/>
        <v/>
      </c>
      <c r="I90" s="120" t="str">
        <f t="shared" si="6"/>
        <v/>
      </c>
      <c r="J90" s="121" t="str">
        <f t="shared" si="7"/>
        <v/>
      </c>
      <c r="K90" s="122">
        <v>99</v>
      </c>
      <c r="L90" s="142" t="s">
        <v>361</v>
      </c>
      <c r="M90" s="143" t="s">
        <v>362</v>
      </c>
      <c r="N90" s="123"/>
      <c r="O90" s="123"/>
      <c r="P90" s="123"/>
      <c r="Q90" s="123"/>
      <c r="R90" s="123"/>
      <c r="S90" s="123"/>
      <c r="T90" s="123"/>
      <c r="U90" s="123"/>
      <c r="V90" s="123"/>
      <c r="W90" s="123"/>
      <c r="X90" s="123"/>
    </row>
    <row r="91" spans="1:24" s="107" customFormat="1" hidden="1">
      <c r="A91" s="130" t="str">
        <f>IF(ROW()&lt;=B$3,INDEX(FP!F:F,B$2+ROW()-1)&amp;" - "&amp;INDEX(FP!C:C,B$2+ROW()-1),"")</f>
        <v/>
      </c>
      <c r="B91" s="135"/>
      <c r="C91" s="132" t="str">
        <f>IF(ROW()&lt;=B$3,INDEX(FP!E:E,B$2+ROW()-1),"")</f>
        <v/>
      </c>
      <c r="D91" s="117" t="str">
        <f>IF(ROW()&lt;=B$3,INDEX(FP!F:F,B$2+ROW()-1),"")</f>
        <v/>
      </c>
      <c r="E91" s="117" t="str">
        <f>IF(ROW()&lt;=B$3,INDEX(FP!G:G,B$2+ROW()-1),"")</f>
        <v/>
      </c>
      <c r="F91" s="117"/>
      <c r="G91" s="118" t="str">
        <f>IF(ROW()&lt;=B$3,INDEX(FP!C:C,B$2+ROW()-1),"")</f>
        <v/>
      </c>
      <c r="H91" s="119" t="str">
        <f t="shared" si="5"/>
        <v/>
      </c>
      <c r="I91" s="120" t="str">
        <f t="shared" si="6"/>
        <v/>
      </c>
      <c r="J91" s="121" t="str">
        <f t="shared" si="7"/>
        <v/>
      </c>
      <c r="K91" s="122">
        <v>99</v>
      </c>
      <c r="L91" s="144" t="str">
        <f>$A90</f>
        <v/>
      </c>
      <c r="M91" s="144">
        <v>99</v>
      </c>
      <c r="N91" s="123"/>
      <c r="O91" s="123"/>
      <c r="P91" s="123"/>
      <c r="Q91" s="123"/>
      <c r="R91" s="123"/>
      <c r="S91" s="123"/>
      <c r="T91" s="123"/>
      <c r="U91" s="123"/>
      <c r="V91" s="123"/>
      <c r="W91" s="123"/>
      <c r="X91" s="123"/>
    </row>
    <row r="92" spans="1:24" s="107" customFormat="1" hidden="1">
      <c r="A92" s="130" t="str">
        <f>IF(ROW()&lt;=B$3,INDEX(FP!F:F,B$2+ROW()-1)&amp;" - "&amp;INDEX(FP!C:C,B$2+ROW()-1),"")</f>
        <v/>
      </c>
      <c r="B92" s="135"/>
      <c r="C92" s="132" t="str">
        <f>IF(ROW()&lt;=B$3,INDEX(FP!E:E,B$2+ROW()-1),"")</f>
        <v/>
      </c>
      <c r="D92" s="117" t="str">
        <f>IF(ROW()&lt;=B$3,INDEX(FP!F:F,B$2+ROW()-1),"")</f>
        <v/>
      </c>
      <c r="E92" s="117" t="str">
        <f>IF(ROW()&lt;=B$3,INDEX(FP!G:G,B$2+ROW()-1),"")</f>
        <v/>
      </c>
      <c r="F92" s="117"/>
      <c r="G92" s="118" t="str">
        <f>IF(ROW()&lt;=B$3,INDEX(FP!C:C,B$2+ROW()-1),"")</f>
        <v/>
      </c>
      <c r="H92" s="119" t="str">
        <f t="shared" si="5"/>
        <v/>
      </c>
      <c r="I92" s="120" t="str">
        <f t="shared" si="6"/>
        <v/>
      </c>
      <c r="J92" s="121" t="str">
        <f t="shared" si="7"/>
        <v/>
      </c>
      <c r="K92" s="122">
        <v>99</v>
      </c>
      <c r="L92" s="133" t="s">
        <v>361</v>
      </c>
      <c r="M92" s="134" t="s">
        <v>362</v>
      </c>
      <c r="N92" s="123"/>
      <c r="O92" s="123"/>
      <c r="P92" s="123"/>
      <c r="Q92" s="123"/>
      <c r="R92" s="123"/>
      <c r="S92" s="123"/>
      <c r="T92" s="123"/>
      <c r="U92" s="123"/>
      <c r="V92" s="123"/>
      <c r="W92" s="123"/>
      <c r="X92" s="123"/>
    </row>
    <row r="93" spans="1:24" s="107" customFormat="1" hidden="1">
      <c r="A93" s="130" t="str">
        <f>IF(ROW()&lt;=B$3,INDEX(FP!F:F,B$2+ROW()-1)&amp;" - "&amp;INDEX(FP!C:C,B$2+ROW()-1),"")</f>
        <v/>
      </c>
      <c r="B93" s="135"/>
      <c r="C93" s="132" t="str">
        <f>IF(ROW()&lt;=B$3,INDEX(FP!E:E,B$2+ROW()-1),"")</f>
        <v/>
      </c>
      <c r="D93" s="117" t="str">
        <f>IF(ROW()&lt;=B$3,INDEX(FP!F:F,B$2+ROW()-1),"")</f>
        <v/>
      </c>
      <c r="E93" s="117" t="str">
        <f>IF(ROW()&lt;=B$3,INDEX(FP!G:G,B$2+ROW()-1),"")</f>
        <v/>
      </c>
      <c r="F93" s="117"/>
      <c r="G93" s="118" t="str">
        <f>IF(ROW()&lt;=B$3,INDEX(FP!C:C,B$2+ROW()-1),"")</f>
        <v/>
      </c>
      <c r="H93" s="119" t="str">
        <f t="shared" si="5"/>
        <v/>
      </c>
      <c r="I93" s="120" t="str">
        <f t="shared" si="6"/>
        <v/>
      </c>
      <c r="J93" s="121" t="str">
        <f t="shared" si="7"/>
        <v/>
      </c>
      <c r="K93" s="122">
        <v>99</v>
      </c>
      <c r="L93" s="136" t="str">
        <f>$A92</f>
        <v/>
      </c>
      <c r="M93" s="137">
        <v>99</v>
      </c>
      <c r="N93" s="123"/>
      <c r="O93" s="123"/>
      <c r="P93" s="123"/>
      <c r="Q93" s="123"/>
      <c r="R93" s="123"/>
      <c r="S93" s="123"/>
      <c r="T93" s="123"/>
      <c r="U93" s="123"/>
      <c r="V93" s="123"/>
      <c r="W93" s="123"/>
      <c r="X93" s="123"/>
    </row>
    <row r="94" spans="1:24" s="107" customFormat="1" hidden="1">
      <c r="A94" s="130" t="str">
        <f>IF(ROW()&lt;=B$3,INDEX(FP!F:F,B$2+ROW()-1)&amp;" - "&amp;INDEX(FP!C:C,B$2+ROW()-1),"")</f>
        <v/>
      </c>
      <c r="B94" s="135"/>
      <c r="C94" s="132" t="str">
        <f>IF(ROW()&lt;=B$3,INDEX(FP!E:E,B$2+ROW()-1),"")</f>
        <v/>
      </c>
      <c r="D94" s="117" t="str">
        <f>IF(ROW()&lt;=B$3,INDEX(FP!F:F,B$2+ROW()-1),"")</f>
        <v/>
      </c>
      <c r="E94" s="117" t="str">
        <f>IF(ROW()&lt;=B$3,INDEX(FP!G:G,B$2+ROW()-1),"")</f>
        <v/>
      </c>
      <c r="F94" s="117"/>
      <c r="G94" s="118" t="str">
        <f>IF(ROW()&lt;=B$3,INDEX(FP!C:C,B$2+ROW()-1),"")</f>
        <v/>
      </c>
      <c r="H94" s="119" t="str">
        <f t="shared" si="5"/>
        <v/>
      </c>
      <c r="I94" s="120" t="str">
        <f t="shared" si="6"/>
        <v/>
      </c>
      <c r="J94" s="121" t="str">
        <f t="shared" si="7"/>
        <v/>
      </c>
      <c r="K94" s="122">
        <v>99</v>
      </c>
      <c r="L94" s="142" t="s">
        <v>361</v>
      </c>
      <c r="M94" s="143" t="s">
        <v>362</v>
      </c>
      <c r="N94" s="123"/>
      <c r="O94" s="123"/>
      <c r="P94" s="123"/>
      <c r="Q94" s="123"/>
      <c r="R94" s="123"/>
      <c r="S94" s="123"/>
      <c r="T94" s="123"/>
      <c r="U94" s="123"/>
      <c r="V94" s="123"/>
      <c r="W94" s="123"/>
      <c r="X94" s="123"/>
    </row>
    <row r="95" spans="1:24" s="107" customFormat="1" hidden="1">
      <c r="B95" s="108"/>
      <c r="C95" s="108"/>
      <c r="E95" s="117" t="str">
        <f>IF(ROW()&lt;=B$3,INDEX(FP!G:G,B$2+ROW()-1),"")</f>
        <v/>
      </c>
      <c r="F95" s="145"/>
      <c r="H95" s="109"/>
      <c r="I95" s="120"/>
      <c r="J95" s="121"/>
      <c r="K95" s="122"/>
      <c r="L95" s="144" t="str">
        <f>$A94</f>
        <v/>
      </c>
      <c r="M95" s="144">
        <v>99</v>
      </c>
      <c r="N95" s="123"/>
      <c r="O95" s="123"/>
      <c r="P95" s="123"/>
      <c r="Q95" s="123"/>
      <c r="R95" s="123"/>
      <c r="S95" s="123"/>
      <c r="T95" s="123"/>
      <c r="U95" s="123"/>
      <c r="V95" s="123"/>
      <c r="W95" s="123"/>
      <c r="X95" s="123"/>
    </row>
    <row r="96" spans="1:24" s="107" customFormat="1" ht="102" hidden="1">
      <c r="B96" s="108"/>
      <c r="C96" s="108"/>
      <c r="E96" s="146" t="s">
        <v>363</v>
      </c>
      <c r="F96" s="147"/>
      <c r="H96" s="109"/>
      <c r="I96" s="110"/>
      <c r="J96" s="148"/>
      <c r="K96" s="123"/>
      <c r="L96" s="123"/>
      <c r="M96" s="123"/>
      <c r="N96" s="123"/>
      <c r="O96" s="123"/>
      <c r="P96" s="123"/>
      <c r="Q96" s="123"/>
      <c r="R96" s="123"/>
      <c r="S96" s="123"/>
      <c r="T96" s="123"/>
      <c r="U96" s="123"/>
      <c r="V96" s="123"/>
      <c r="W96" s="123"/>
      <c r="X96" s="123"/>
    </row>
    <row r="97" spans="1:24" s="107" customFormat="1" ht="51" hidden="1">
      <c r="B97" s="108"/>
      <c r="C97" s="108"/>
      <c r="E97" s="146" t="s">
        <v>364</v>
      </c>
      <c r="F97" s="147"/>
      <c r="H97" s="109"/>
      <c r="I97" s="110"/>
      <c r="J97" s="148"/>
      <c r="K97" s="123"/>
      <c r="L97" s="123"/>
      <c r="M97" s="123"/>
      <c r="N97" s="123"/>
      <c r="O97" s="123"/>
      <c r="P97" s="123"/>
      <c r="Q97" s="123"/>
      <c r="R97" s="123"/>
      <c r="S97" s="123"/>
      <c r="T97" s="123"/>
      <c r="U97" s="123"/>
      <c r="V97" s="123"/>
      <c r="W97" s="123"/>
      <c r="X97" s="123"/>
    </row>
    <row r="98" spans="1:24" s="107" customFormat="1" ht="40.799999999999997" hidden="1">
      <c r="B98" s="108"/>
      <c r="C98" s="108"/>
      <c r="E98" s="149" t="s">
        <v>365</v>
      </c>
      <c r="F98" s="150"/>
      <c r="H98" s="109"/>
      <c r="I98" s="110"/>
      <c r="J98" s="148"/>
      <c r="K98" s="123"/>
      <c r="L98" s="123"/>
      <c r="M98" s="123"/>
      <c r="N98" s="123"/>
      <c r="O98" s="123"/>
      <c r="P98" s="123"/>
      <c r="Q98" s="123"/>
      <c r="R98" s="123"/>
      <c r="S98" s="123"/>
      <c r="T98" s="123"/>
      <c r="U98" s="123"/>
      <c r="V98" s="123"/>
      <c r="W98" s="123"/>
      <c r="X98" s="123"/>
    </row>
    <row r="99" spans="1:24" s="107" customFormat="1" ht="173.4" hidden="1">
      <c r="B99" s="151"/>
      <c r="C99" s="151"/>
      <c r="E99" s="146" t="s">
        <v>366</v>
      </c>
      <c r="F99" s="147"/>
      <c r="H99" s="109"/>
      <c r="I99" s="110"/>
      <c r="J99" s="148"/>
      <c r="K99" s="123"/>
      <c r="L99" s="123"/>
      <c r="M99" s="123"/>
      <c r="N99" s="123"/>
      <c r="O99" s="123"/>
      <c r="P99" s="123"/>
      <c r="Q99" s="123"/>
      <c r="R99" s="123"/>
      <c r="S99" s="123"/>
      <c r="T99" s="123"/>
      <c r="U99" s="123"/>
      <c r="V99" s="123"/>
      <c r="W99" s="123"/>
      <c r="X99" s="123"/>
    </row>
    <row r="100" spans="1:24" s="154" customFormat="1" ht="15.75" customHeight="1">
      <c r="A100" s="316" t="s">
        <v>367</v>
      </c>
      <c r="B100" s="316"/>
      <c r="C100" s="316"/>
      <c r="D100" s="316"/>
      <c r="E100" s="316"/>
      <c r="F100" s="316"/>
      <c r="G100" s="316"/>
      <c r="H100" s="317" t="s">
        <v>92</v>
      </c>
      <c r="I100" s="317"/>
      <c r="J100" s="152"/>
      <c r="K100" s="153"/>
      <c r="L100" s="153"/>
      <c r="M100" s="153"/>
      <c r="N100" s="153"/>
      <c r="O100" s="153"/>
      <c r="P100" s="153"/>
      <c r="Q100" s="153"/>
      <c r="R100" s="153"/>
      <c r="S100" s="153"/>
      <c r="T100" s="153"/>
      <c r="U100" s="153"/>
      <c r="V100" s="153"/>
      <c r="W100" s="153"/>
      <c r="X100" s="153"/>
    </row>
    <row r="101" spans="1:24" s="154" customFormat="1" ht="15.75" customHeight="1">
      <c r="A101" s="316" t="s">
        <v>368</v>
      </c>
      <c r="B101" s="316"/>
      <c r="C101" s="316"/>
      <c r="D101" s="316"/>
      <c r="E101" s="316"/>
      <c r="F101" s="316"/>
      <c r="G101" s="316"/>
      <c r="H101" s="318">
        <v>43490</v>
      </c>
      <c r="I101" s="318"/>
      <c r="J101" s="155"/>
      <c r="K101" s="153"/>
      <c r="L101" s="153"/>
      <c r="M101" s="153"/>
      <c r="N101" s="153"/>
      <c r="O101" s="153"/>
      <c r="P101" s="153"/>
      <c r="Q101" s="153"/>
      <c r="R101" s="153"/>
      <c r="S101" s="153"/>
      <c r="T101" s="153"/>
      <c r="U101" s="153"/>
      <c r="V101" s="153"/>
      <c r="W101" s="153"/>
      <c r="X101" s="153"/>
    </row>
    <row r="102" spans="1:24" s="154" customFormat="1" ht="13.8">
      <c r="A102" s="156" t="s">
        <v>369</v>
      </c>
      <c r="B102" s="157">
        <v>38</v>
      </c>
      <c r="C102" s="157"/>
      <c r="D102" s="158"/>
      <c r="E102" s="158"/>
      <c r="F102" s="158"/>
      <c r="G102" s="158"/>
      <c r="H102" s="159"/>
      <c r="I102" s="160"/>
      <c r="J102" s="155"/>
      <c r="K102" s="153"/>
      <c r="L102" s="153"/>
      <c r="M102" s="153"/>
      <c r="N102" s="153"/>
      <c r="O102" s="153"/>
      <c r="P102" s="153"/>
      <c r="Q102" s="153"/>
      <c r="R102" s="153"/>
      <c r="S102" s="153"/>
      <c r="T102" s="153"/>
      <c r="U102" s="153"/>
      <c r="V102" s="153"/>
      <c r="W102" s="153"/>
      <c r="X102" s="153"/>
    </row>
    <row r="103" spans="1:24" s="166" customFormat="1">
      <c r="A103" s="161" t="s">
        <v>361</v>
      </c>
      <c r="B103" s="162" t="s">
        <v>370</v>
      </c>
      <c r="C103" s="162" t="s">
        <v>371</v>
      </c>
      <c r="D103" s="163" t="s">
        <v>372</v>
      </c>
      <c r="E103" s="163" t="s">
        <v>373</v>
      </c>
      <c r="F103" s="163"/>
      <c r="G103" s="163" t="s">
        <v>374</v>
      </c>
      <c r="H103" s="164" t="s">
        <v>375</v>
      </c>
      <c r="I103" s="165" t="s">
        <v>362</v>
      </c>
      <c r="J103" s="155"/>
      <c r="K103" s="153"/>
      <c r="L103" s="153"/>
      <c r="M103" s="153"/>
      <c r="N103" s="153"/>
      <c r="O103" s="153"/>
      <c r="P103" s="153"/>
      <c r="Q103" s="153"/>
      <c r="R103" s="153"/>
      <c r="S103" s="153"/>
      <c r="T103" s="153"/>
      <c r="U103" s="153"/>
      <c r="V103" s="153"/>
      <c r="W103" s="153"/>
      <c r="X103" s="153"/>
    </row>
    <row r="104" spans="1:24" s="169" customFormat="1" ht="51">
      <c r="A104" s="55" t="s">
        <v>95</v>
      </c>
      <c r="B104" s="56" t="s">
        <v>96</v>
      </c>
      <c r="C104" s="55" t="s">
        <v>97</v>
      </c>
      <c r="D104" s="55" t="s">
        <v>98</v>
      </c>
      <c r="E104" s="55" t="s">
        <v>99</v>
      </c>
      <c r="F104" s="55" t="s">
        <v>100</v>
      </c>
      <c r="G104" s="55" t="s">
        <v>101</v>
      </c>
      <c r="H104" s="57" t="s">
        <v>102</v>
      </c>
      <c r="I104" s="58" t="s">
        <v>103</v>
      </c>
      <c r="J104" s="167"/>
      <c r="K104" s="168"/>
      <c r="L104" s="168"/>
      <c r="M104" s="168"/>
      <c r="N104" s="168"/>
      <c r="O104" s="168"/>
      <c r="P104" s="168"/>
      <c r="Q104" s="168"/>
      <c r="R104" s="168"/>
      <c r="S104" s="168"/>
      <c r="T104" s="168"/>
      <c r="U104" s="168"/>
      <c r="V104" s="168"/>
      <c r="W104" s="168"/>
      <c r="X104" s="168"/>
    </row>
    <row r="105" spans="1:24" s="169" customFormat="1" ht="15.75" customHeight="1">
      <c r="A105" s="323" t="s">
        <v>376</v>
      </c>
      <c r="B105" s="323"/>
      <c r="C105" s="323"/>
      <c r="D105" s="323"/>
      <c r="E105" s="323"/>
      <c r="F105" s="323"/>
      <c r="G105" s="323"/>
      <c r="H105" s="323"/>
      <c r="I105" s="323"/>
      <c r="J105" s="167"/>
      <c r="K105" s="168"/>
      <c r="L105" s="168"/>
      <c r="M105" s="168"/>
      <c r="N105" s="168"/>
      <c r="O105" s="168"/>
      <c r="P105" s="168"/>
      <c r="Q105" s="168"/>
      <c r="R105" s="168"/>
      <c r="S105" s="168"/>
      <c r="T105" s="168"/>
      <c r="U105" s="168"/>
      <c r="V105" s="168"/>
      <c r="W105" s="168"/>
      <c r="X105" s="168"/>
    </row>
    <row r="106" spans="1:24" s="169" customFormat="1" ht="13.2">
      <c r="A106" s="170"/>
      <c r="B106" s="170"/>
      <c r="C106" s="170"/>
      <c r="D106" s="170"/>
      <c r="E106" s="170"/>
      <c r="F106" s="170"/>
      <c r="G106" s="170"/>
      <c r="H106" s="171"/>
      <c r="I106" s="172"/>
      <c r="J106" s="167"/>
      <c r="K106" s="168"/>
      <c r="L106" s="168"/>
      <c r="M106" s="168"/>
      <c r="N106" s="168"/>
      <c r="O106" s="168"/>
      <c r="P106" s="168"/>
      <c r="Q106" s="168"/>
      <c r="R106" s="168"/>
      <c r="S106" s="168"/>
      <c r="T106" s="168"/>
      <c r="U106" s="168"/>
      <c r="V106" s="168"/>
      <c r="W106" s="168"/>
      <c r="X106" s="168"/>
    </row>
    <row r="107" spans="1:24" ht="13.2">
      <c r="A107" s="69" t="s">
        <v>1472</v>
      </c>
      <c r="B107" s="288" t="s">
        <v>1473</v>
      </c>
      <c r="C107" s="289" t="s">
        <v>1474</v>
      </c>
      <c r="D107" s="290">
        <v>43481</v>
      </c>
      <c r="E107" s="289" t="s">
        <v>1475</v>
      </c>
      <c r="F107" s="291" t="s">
        <v>1476</v>
      </c>
      <c r="G107" s="292" t="s">
        <v>1477</v>
      </c>
      <c r="H107" s="293">
        <v>27.42</v>
      </c>
      <c r="I107" s="174"/>
      <c r="J107" s="167"/>
    </row>
    <row r="108" spans="1:24" ht="48.9" customHeight="1">
      <c r="A108" s="69" t="s">
        <v>1472</v>
      </c>
      <c r="B108" s="288" t="s">
        <v>1478</v>
      </c>
      <c r="C108" s="289" t="s">
        <v>1479</v>
      </c>
      <c r="D108" s="290">
        <v>43481</v>
      </c>
      <c r="E108" s="289" t="s">
        <v>1480</v>
      </c>
      <c r="F108" s="291" t="s">
        <v>1476</v>
      </c>
      <c r="G108" s="292" t="s">
        <v>1477</v>
      </c>
      <c r="H108" s="293">
        <v>63.93</v>
      </c>
      <c r="I108" s="174"/>
      <c r="J108" s="167"/>
    </row>
    <row r="109" spans="1:24" ht="13.2">
      <c r="A109" s="69" t="s">
        <v>1472</v>
      </c>
      <c r="B109" s="288" t="s">
        <v>1481</v>
      </c>
      <c r="C109" s="289" t="s">
        <v>1482</v>
      </c>
      <c r="D109" s="290">
        <v>43481</v>
      </c>
      <c r="E109" s="289" t="s">
        <v>1483</v>
      </c>
      <c r="F109" s="291" t="s">
        <v>1484</v>
      </c>
      <c r="G109" s="292" t="s">
        <v>1485</v>
      </c>
      <c r="H109" s="293">
        <v>241.35</v>
      </c>
      <c r="I109" s="174"/>
      <c r="J109" s="167"/>
    </row>
    <row r="110" spans="1:24" ht="13.2">
      <c r="A110" s="69" t="s">
        <v>1472</v>
      </c>
      <c r="B110" s="288" t="s">
        <v>1486</v>
      </c>
      <c r="C110" s="289" t="s">
        <v>1487</v>
      </c>
      <c r="D110" s="290">
        <v>43496</v>
      </c>
      <c r="E110" s="289" t="s">
        <v>1488</v>
      </c>
      <c r="F110" s="291" t="s">
        <v>1489</v>
      </c>
      <c r="G110" s="292" t="s">
        <v>1490</v>
      </c>
      <c r="H110" s="293">
        <v>28.6</v>
      </c>
      <c r="I110" s="174"/>
      <c r="J110" s="167"/>
    </row>
    <row r="111" spans="1:24" ht="13.2">
      <c r="A111" s="69" t="s">
        <v>1472</v>
      </c>
      <c r="B111" s="288">
        <v>8830811406</v>
      </c>
      <c r="C111" s="289" t="s">
        <v>1491</v>
      </c>
      <c r="D111" s="289" t="s">
        <v>1492</v>
      </c>
      <c r="E111" s="289" t="s">
        <v>1493</v>
      </c>
      <c r="F111" s="291" t="s">
        <v>1494</v>
      </c>
      <c r="G111" s="294" t="s">
        <v>1495</v>
      </c>
      <c r="H111" s="293">
        <v>4.6399999999999997</v>
      </c>
      <c r="I111" s="174"/>
      <c r="J111" s="167"/>
    </row>
    <row r="112" spans="1:24" ht="13.2">
      <c r="A112" s="69" t="s">
        <v>1472</v>
      </c>
      <c r="B112" s="288" t="s">
        <v>1473</v>
      </c>
      <c r="C112" s="289" t="s">
        <v>1474</v>
      </c>
      <c r="D112" s="290">
        <v>43514</v>
      </c>
      <c r="E112" s="289" t="s">
        <v>1496</v>
      </c>
      <c r="F112" s="291" t="s">
        <v>1476</v>
      </c>
      <c r="G112" s="292" t="s">
        <v>1477</v>
      </c>
      <c r="H112" s="293">
        <v>27.42</v>
      </c>
      <c r="I112" s="174"/>
      <c r="J112" s="167"/>
    </row>
    <row r="113" spans="1:10" ht="20.399999999999999">
      <c r="A113" s="69" t="s">
        <v>1472</v>
      </c>
      <c r="B113" s="288" t="s">
        <v>1497</v>
      </c>
      <c r="C113" s="289" t="s">
        <v>1498</v>
      </c>
      <c r="D113" s="290">
        <v>43514</v>
      </c>
      <c r="E113" s="295" t="s">
        <v>1499</v>
      </c>
      <c r="F113" s="291" t="s">
        <v>1500</v>
      </c>
      <c r="G113" s="292" t="s">
        <v>1501</v>
      </c>
      <c r="H113" s="293">
        <v>54.01</v>
      </c>
      <c r="I113" s="174"/>
      <c r="J113" s="167"/>
    </row>
    <row r="114" spans="1:10" ht="13.2">
      <c r="A114" s="69" t="s">
        <v>1472</v>
      </c>
      <c r="B114" s="288" t="s">
        <v>1478</v>
      </c>
      <c r="C114" s="289" t="s">
        <v>1479</v>
      </c>
      <c r="D114" s="290">
        <v>43514</v>
      </c>
      <c r="E114" s="289" t="s">
        <v>1502</v>
      </c>
      <c r="F114" s="291" t="s">
        <v>1476</v>
      </c>
      <c r="G114" s="292" t="s">
        <v>1477</v>
      </c>
      <c r="H114" s="293">
        <v>63.93</v>
      </c>
      <c r="I114" s="174"/>
      <c r="J114" s="167"/>
    </row>
    <row r="115" spans="1:10" ht="41.4">
      <c r="A115" s="69" t="s">
        <v>1472</v>
      </c>
      <c r="B115" s="288" t="s">
        <v>1503</v>
      </c>
      <c r="C115" s="289" t="s">
        <v>1504</v>
      </c>
      <c r="D115" s="290">
        <v>43514</v>
      </c>
      <c r="E115" s="289" t="s">
        <v>1768</v>
      </c>
      <c r="F115" s="291" t="s">
        <v>1505</v>
      </c>
      <c r="G115" s="292" t="s">
        <v>1506</v>
      </c>
      <c r="H115" s="293">
        <v>238</v>
      </c>
      <c r="I115" s="174"/>
      <c r="J115" s="167"/>
    </row>
    <row r="116" spans="1:10" ht="13.2">
      <c r="A116" s="69" t="s">
        <v>1472</v>
      </c>
      <c r="B116" s="288" t="s">
        <v>1507</v>
      </c>
      <c r="C116" s="289" t="s">
        <v>1508</v>
      </c>
      <c r="D116" s="290">
        <v>43514</v>
      </c>
      <c r="E116" s="289" t="s">
        <v>1509</v>
      </c>
      <c r="F116" s="291" t="s">
        <v>1510</v>
      </c>
      <c r="G116" s="292" t="s">
        <v>1816</v>
      </c>
      <c r="H116" s="293">
        <v>579.9</v>
      </c>
      <c r="I116" s="174"/>
      <c r="J116" s="167"/>
    </row>
    <row r="117" spans="1:10" ht="41.4">
      <c r="A117" s="69" t="s">
        <v>1472</v>
      </c>
      <c r="B117" s="288" t="s">
        <v>1512</v>
      </c>
      <c r="C117" s="289" t="s">
        <v>1513</v>
      </c>
      <c r="D117" s="290">
        <v>43514</v>
      </c>
      <c r="E117" s="289" t="s">
        <v>1769</v>
      </c>
      <c r="F117" s="291" t="s">
        <v>1514</v>
      </c>
      <c r="G117" s="292" t="s">
        <v>1515</v>
      </c>
      <c r="H117" s="293">
        <v>645</v>
      </c>
      <c r="I117" s="174"/>
      <c r="J117" s="167"/>
    </row>
    <row r="118" spans="1:10" ht="41.4">
      <c r="A118" s="69" t="s">
        <v>1472</v>
      </c>
      <c r="B118" s="288" t="s">
        <v>1516</v>
      </c>
      <c r="C118" s="296">
        <v>20190071</v>
      </c>
      <c r="D118" s="290">
        <v>43514</v>
      </c>
      <c r="E118" s="297" t="s">
        <v>1770</v>
      </c>
      <c r="F118" s="298">
        <v>36531154</v>
      </c>
      <c r="G118" s="299" t="s">
        <v>1517</v>
      </c>
      <c r="H118" s="299">
        <v>758.47</v>
      </c>
      <c r="I118" s="174"/>
      <c r="J118" s="167"/>
    </row>
    <row r="119" spans="1:10" ht="31.2">
      <c r="A119" s="69" t="s">
        <v>1472</v>
      </c>
      <c r="B119" s="288" t="s">
        <v>1518</v>
      </c>
      <c r="C119" s="300">
        <v>190014</v>
      </c>
      <c r="D119" s="290">
        <v>43514</v>
      </c>
      <c r="E119" s="289" t="s">
        <v>1519</v>
      </c>
      <c r="F119" s="291" t="s">
        <v>1520</v>
      </c>
      <c r="G119" s="299" t="s">
        <v>1521</v>
      </c>
      <c r="H119" s="293">
        <v>900</v>
      </c>
      <c r="I119" s="174"/>
      <c r="J119" s="167"/>
    </row>
    <row r="120" spans="1:10" ht="41.4">
      <c r="A120" s="69" t="s">
        <v>1472</v>
      </c>
      <c r="B120" s="288" t="s">
        <v>1522</v>
      </c>
      <c r="C120" s="300">
        <v>2019013</v>
      </c>
      <c r="D120" s="290">
        <v>43514</v>
      </c>
      <c r="E120" s="289" t="s">
        <v>1771</v>
      </c>
      <c r="F120" s="301" t="s">
        <v>1523</v>
      </c>
      <c r="G120" s="299" t="s">
        <v>1524</v>
      </c>
      <c r="H120" s="293">
        <v>1053</v>
      </c>
      <c r="I120" s="174"/>
      <c r="J120" s="167"/>
    </row>
    <row r="121" spans="1:10" ht="41.4">
      <c r="A121" s="69" t="s">
        <v>1472</v>
      </c>
      <c r="B121" s="288" t="s">
        <v>1525</v>
      </c>
      <c r="C121" s="300">
        <v>2019025</v>
      </c>
      <c r="D121" s="290">
        <v>43514</v>
      </c>
      <c r="E121" s="289" t="s">
        <v>1772</v>
      </c>
      <c r="F121" s="302">
        <v>36517933</v>
      </c>
      <c r="G121" s="299" t="s">
        <v>1526</v>
      </c>
      <c r="H121" s="293">
        <v>12457</v>
      </c>
      <c r="I121" s="174"/>
      <c r="J121" s="167"/>
    </row>
    <row r="122" spans="1:10" ht="13.2">
      <c r="A122" s="69" t="s">
        <v>1472</v>
      </c>
      <c r="B122" s="288" t="s">
        <v>1527</v>
      </c>
      <c r="C122" s="300">
        <v>19005</v>
      </c>
      <c r="D122" s="290">
        <v>43515</v>
      </c>
      <c r="E122" s="289" t="s">
        <v>1528</v>
      </c>
      <c r="F122" s="291"/>
      <c r="G122" s="299" t="s">
        <v>1529</v>
      </c>
      <c r="H122" s="293">
        <v>24</v>
      </c>
      <c r="I122" s="174"/>
      <c r="J122" s="167"/>
    </row>
    <row r="123" spans="1:10" ht="13.2">
      <c r="A123" s="69" t="s">
        <v>1472</v>
      </c>
      <c r="B123" s="288" t="s">
        <v>1530</v>
      </c>
      <c r="C123" s="300">
        <v>20190036</v>
      </c>
      <c r="D123" s="290">
        <v>43515</v>
      </c>
      <c r="E123" s="289" t="s">
        <v>1531</v>
      </c>
      <c r="F123" s="291" t="s">
        <v>1532</v>
      </c>
      <c r="G123" s="292" t="s">
        <v>1533</v>
      </c>
      <c r="H123" s="293">
        <v>304.64</v>
      </c>
      <c r="I123" s="174"/>
      <c r="J123" s="167"/>
    </row>
    <row r="124" spans="1:10" ht="41.4">
      <c r="A124" s="69" t="s">
        <v>1472</v>
      </c>
      <c r="B124" s="288" t="s">
        <v>1534</v>
      </c>
      <c r="C124" s="300">
        <v>2003914</v>
      </c>
      <c r="D124" s="290">
        <v>43515</v>
      </c>
      <c r="E124" s="289" t="s">
        <v>1773</v>
      </c>
      <c r="F124" s="291" t="s">
        <v>1535</v>
      </c>
      <c r="G124" s="299" t="s">
        <v>1536</v>
      </c>
      <c r="H124" s="293">
        <v>2978.04</v>
      </c>
      <c r="I124" s="174"/>
      <c r="J124" s="167"/>
    </row>
    <row r="125" spans="1:10" ht="13.2">
      <c r="A125" s="69" t="s">
        <v>1472</v>
      </c>
      <c r="B125" s="288" t="s">
        <v>1537</v>
      </c>
      <c r="C125" s="300">
        <v>22019</v>
      </c>
      <c r="D125" s="290">
        <v>43517</v>
      </c>
      <c r="E125" s="289" t="s">
        <v>1538</v>
      </c>
      <c r="F125" s="291" t="s">
        <v>1539</v>
      </c>
      <c r="G125" s="299" t="s">
        <v>1540</v>
      </c>
      <c r="H125" s="293">
        <v>1522.73</v>
      </c>
      <c r="I125" s="174"/>
      <c r="J125" s="167"/>
    </row>
    <row r="126" spans="1:10" ht="41.4">
      <c r="A126" s="69" t="s">
        <v>1472</v>
      </c>
      <c r="B126" s="288" t="s">
        <v>1541</v>
      </c>
      <c r="C126" s="300">
        <v>52019</v>
      </c>
      <c r="D126" s="290">
        <v>43518</v>
      </c>
      <c r="E126" s="289" t="s">
        <v>1774</v>
      </c>
      <c r="F126" s="298">
        <v>40982670</v>
      </c>
      <c r="G126" s="299" t="s">
        <v>1542</v>
      </c>
      <c r="H126" s="293">
        <v>1000</v>
      </c>
      <c r="I126" s="174"/>
      <c r="J126" s="167"/>
    </row>
    <row r="127" spans="1:10" ht="13.2">
      <c r="A127" s="69" t="s">
        <v>1472</v>
      </c>
      <c r="B127" s="303" t="s">
        <v>1543</v>
      </c>
      <c r="C127" s="304">
        <v>3291320220</v>
      </c>
      <c r="D127" s="305">
        <v>43521</v>
      </c>
      <c r="E127" s="289" t="s">
        <v>1544</v>
      </c>
      <c r="F127" s="291" t="s">
        <v>1545</v>
      </c>
      <c r="G127" s="306" t="s">
        <v>1546</v>
      </c>
      <c r="H127" s="307">
        <v>1376</v>
      </c>
      <c r="I127" s="174"/>
      <c r="J127" s="167"/>
    </row>
    <row r="128" spans="1:10" ht="41.4">
      <c r="A128" s="69" t="s">
        <v>1472</v>
      </c>
      <c r="B128" s="288" t="s">
        <v>1547</v>
      </c>
      <c r="C128" s="300">
        <v>6689748033</v>
      </c>
      <c r="D128" s="290">
        <v>43521</v>
      </c>
      <c r="E128" s="297" t="s">
        <v>1775</v>
      </c>
      <c r="F128" s="302">
        <v>151700</v>
      </c>
      <c r="G128" s="299" t="s">
        <v>1548</v>
      </c>
      <c r="H128" s="293">
        <v>4179.33</v>
      </c>
      <c r="I128" s="174"/>
      <c r="J128" s="167"/>
    </row>
    <row r="129" spans="1:10" ht="41.4">
      <c r="A129" s="69" t="s">
        <v>1472</v>
      </c>
      <c r="B129" s="288" t="s">
        <v>1549</v>
      </c>
      <c r="C129" s="308" t="s">
        <v>1550</v>
      </c>
      <c r="D129" s="290">
        <v>43523</v>
      </c>
      <c r="E129" s="297" t="s">
        <v>1776</v>
      </c>
      <c r="F129" s="302">
        <v>151700</v>
      </c>
      <c r="G129" s="299" t="s">
        <v>1548</v>
      </c>
      <c r="H129" s="293">
        <v>12.96</v>
      </c>
      <c r="I129" s="174"/>
      <c r="J129" s="167"/>
    </row>
    <row r="130" spans="1:10" ht="41.4">
      <c r="A130" s="69" t="s">
        <v>1472</v>
      </c>
      <c r="B130" s="288" t="s">
        <v>1551</v>
      </c>
      <c r="C130" s="308" t="s">
        <v>1552</v>
      </c>
      <c r="D130" s="290">
        <v>43523</v>
      </c>
      <c r="E130" s="297" t="s">
        <v>1777</v>
      </c>
      <c r="F130" s="298">
        <v>48313033</v>
      </c>
      <c r="G130" s="299" t="s">
        <v>1511</v>
      </c>
      <c r="H130" s="293">
        <v>449.29</v>
      </c>
      <c r="I130" s="174"/>
      <c r="J130" s="167"/>
    </row>
    <row r="131" spans="1:10" ht="13.2">
      <c r="A131" s="69" t="s">
        <v>1472</v>
      </c>
      <c r="B131" s="288"/>
      <c r="C131" s="308"/>
      <c r="D131" s="308" t="s">
        <v>1553</v>
      </c>
      <c r="E131" s="289" t="s">
        <v>1554</v>
      </c>
      <c r="F131" s="291" t="s">
        <v>1539</v>
      </c>
      <c r="G131" s="292" t="s">
        <v>1540</v>
      </c>
      <c r="H131" s="293">
        <v>200</v>
      </c>
      <c r="I131" s="174"/>
      <c r="J131" s="167"/>
    </row>
    <row r="132" spans="1:10" ht="13.2">
      <c r="A132" s="69" t="s">
        <v>1472</v>
      </c>
      <c r="B132" s="288" t="s">
        <v>1555</v>
      </c>
      <c r="C132" s="308" t="s">
        <v>1556</v>
      </c>
      <c r="D132" s="290">
        <v>43524</v>
      </c>
      <c r="E132" s="289" t="s">
        <v>1557</v>
      </c>
      <c r="F132" s="291"/>
      <c r="G132" s="292" t="s">
        <v>1529</v>
      </c>
      <c r="H132" s="293">
        <v>505</v>
      </c>
      <c r="I132" s="174"/>
      <c r="J132" s="167"/>
    </row>
    <row r="133" spans="1:10" ht="41.4">
      <c r="A133" s="69" t="s">
        <v>1472</v>
      </c>
      <c r="B133" s="288" t="s">
        <v>1558</v>
      </c>
      <c r="C133" s="308" t="s">
        <v>1559</v>
      </c>
      <c r="D133" s="290">
        <v>43524</v>
      </c>
      <c r="E133" s="297" t="s">
        <v>1778</v>
      </c>
      <c r="F133" s="291" t="s">
        <v>1560</v>
      </c>
      <c r="G133" s="299" t="s">
        <v>1561</v>
      </c>
      <c r="H133" s="293">
        <v>575.4</v>
      </c>
      <c r="I133" s="174"/>
      <c r="J133" s="167"/>
    </row>
    <row r="134" spans="1:10" ht="13.2">
      <c r="A134" s="69" t="s">
        <v>1472</v>
      </c>
      <c r="B134" s="288"/>
      <c r="C134" s="308"/>
      <c r="D134" s="290">
        <v>43524</v>
      </c>
      <c r="E134" s="289" t="s">
        <v>1488</v>
      </c>
      <c r="F134" s="291" t="s">
        <v>1489</v>
      </c>
      <c r="G134" s="292" t="s">
        <v>1490</v>
      </c>
      <c r="H134" s="293">
        <v>11.44</v>
      </c>
      <c r="I134" s="174"/>
      <c r="J134" s="167"/>
    </row>
    <row r="135" spans="1:10" ht="13.2">
      <c r="A135" s="69" t="s">
        <v>1472</v>
      </c>
      <c r="B135" s="288" t="s">
        <v>1562</v>
      </c>
      <c r="C135" s="308" t="s">
        <v>1482</v>
      </c>
      <c r="D135" s="290">
        <v>43528</v>
      </c>
      <c r="E135" s="289" t="s">
        <v>1563</v>
      </c>
      <c r="F135" s="298">
        <v>35697270</v>
      </c>
      <c r="G135" s="299" t="s">
        <v>1485</v>
      </c>
      <c r="H135" s="293">
        <v>232.56</v>
      </c>
      <c r="I135" s="174"/>
      <c r="J135" s="167"/>
    </row>
    <row r="136" spans="1:10" ht="41.4">
      <c r="A136" s="69" t="s">
        <v>1472</v>
      </c>
      <c r="B136" s="288" t="s">
        <v>1564</v>
      </c>
      <c r="C136" s="308" t="s">
        <v>1565</v>
      </c>
      <c r="D136" s="290">
        <v>43528</v>
      </c>
      <c r="E136" s="297" t="s">
        <v>1779</v>
      </c>
      <c r="F136" s="291" t="s">
        <v>1566</v>
      </c>
      <c r="G136" s="292" t="s">
        <v>1567</v>
      </c>
      <c r="H136" s="293">
        <v>389.28</v>
      </c>
      <c r="I136" s="174"/>
      <c r="J136" s="167"/>
    </row>
    <row r="137" spans="1:10" ht="51.6">
      <c r="A137" s="69" t="s">
        <v>1472</v>
      </c>
      <c r="B137" s="288" t="s">
        <v>1568</v>
      </c>
      <c r="C137" s="289" t="s">
        <v>1569</v>
      </c>
      <c r="D137" s="289" t="s">
        <v>1570</v>
      </c>
      <c r="E137" s="289" t="s">
        <v>1571</v>
      </c>
      <c r="F137" s="291"/>
      <c r="G137" s="294" t="s">
        <v>1572</v>
      </c>
      <c r="H137" s="293">
        <v>12804.32</v>
      </c>
      <c r="I137" s="174"/>
      <c r="J137" s="167"/>
    </row>
    <row r="138" spans="1:10" ht="13.2">
      <c r="A138" s="69" t="s">
        <v>1472</v>
      </c>
      <c r="B138" s="288">
        <v>8830811406</v>
      </c>
      <c r="C138" s="289" t="s">
        <v>1491</v>
      </c>
      <c r="D138" s="289" t="s">
        <v>1573</v>
      </c>
      <c r="E138" s="289" t="s">
        <v>1493</v>
      </c>
      <c r="F138" s="291" t="s">
        <v>1494</v>
      </c>
      <c r="G138" s="294" t="s">
        <v>1495</v>
      </c>
      <c r="H138" s="293">
        <v>4.6399999999999997</v>
      </c>
      <c r="I138" s="174"/>
      <c r="J138" s="167"/>
    </row>
    <row r="139" spans="1:10" ht="13.2">
      <c r="A139" s="69" t="s">
        <v>1472</v>
      </c>
      <c r="B139" s="288" t="s">
        <v>1574</v>
      </c>
      <c r="C139" s="308" t="s">
        <v>1575</v>
      </c>
      <c r="D139" s="290">
        <v>43530</v>
      </c>
      <c r="E139" s="289" t="s">
        <v>1576</v>
      </c>
      <c r="F139" s="291" t="s">
        <v>1577</v>
      </c>
      <c r="G139" s="292" t="s">
        <v>1578</v>
      </c>
      <c r="H139" s="299">
        <v>109.82</v>
      </c>
      <c r="I139" s="174"/>
      <c r="J139" s="167"/>
    </row>
    <row r="140" spans="1:10" ht="41.4">
      <c r="A140" s="69" t="s">
        <v>1472</v>
      </c>
      <c r="B140" s="288" t="s">
        <v>1579</v>
      </c>
      <c r="C140" s="308" t="s">
        <v>1580</v>
      </c>
      <c r="D140" s="290">
        <v>43530</v>
      </c>
      <c r="E140" s="297" t="s">
        <v>1780</v>
      </c>
      <c r="F140" s="302">
        <v>48313033</v>
      </c>
      <c r="G140" s="299" t="s">
        <v>1511</v>
      </c>
      <c r="H140" s="299">
        <v>733.52</v>
      </c>
      <c r="I140" s="174"/>
      <c r="J140" s="167"/>
    </row>
    <row r="141" spans="1:10" ht="13.2">
      <c r="A141" s="69" t="s">
        <v>1472</v>
      </c>
      <c r="B141" s="288" t="s">
        <v>1473</v>
      </c>
      <c r="C141" s="308" t="s">
        <v>1474</v>
      </c>
      <c r="D141" s="290">
        <v>43532</v>
      </c>
      <c r="E141" s="297" t="s">
        <v>1581</v>
      </c>
      <c r="F141" s="298">
        <v>44518684</v>
      </c>
      <c r="G141" s="299" t="s">
        <v>1477</v>
      </c>
      <c r="H141" s="299">
        <v>27.42</v>
      </c>
      <c r="I141" s="174"/>
      <c r="J141" s="167"/>
    </row>
    <row r="142" spans="1:10" ht="13.2">
      <c r="A142" s="69" t="s">
        <v>1472</v>
      </c>
      <c r="B142" s="288" t="s">
        <v>1478</v>
      </c>
      <c r="C142" s="308" t="s">
        <v>1479</v>
      </c>
      <c r="D142" s="290">
        <v>43532</v>
      </c>
      <c r="E142" s="289" t="s">
        <v>1582</v>
      </c>
      <c r="F142" s="291" t="s">
        <v>1476</v>
      </c>
      <c r="G142" s="299" t="s">
        <v>1477</v>
      </c>
      <c r="H142" s="299">
        <v>63.93</v>
      </c>
      <c r="I142" s="174"/>
      <c r="J142" s="167"/>
    </row>
    <row r="143" spans="1:10" ht="41.4">
      <c r="A143" s="69" t="s">
        <v>1472</v>
      </c>
      <c r="B143" s="288" t="s">
        <v>1583</v>
      </c>
      <c r="C143" s="308" t="s">
        <v>1584</v>
      </c>
      <c r="D143" s="290">
        <v>43532</v>
      </c>
      <c r="E143" s="297" t="s">
        <v>1781</v>
      </c>
      <c r="F143" s="291" t="s">
        <v>1535</v>
      </c>
      <c r="G143" s="299" t="s">
        <v>1536</v>
      </c>
      <c r="H143" s="299">
        <v>549.78</v>
      </c>
      <c r="I143" s="174"/>
      <c r="J143" s="167"/>
    </row>
    <row r="144" spans="1:10" ht="13.2">
      <c r="A144" s="69" t="s">
        <v>1472</v>
      </c>
      <c r="B144" s="288" t="s">
        <v>1585</v>
      </c>
      <c r="C144" s="308" t="s">
        <v>1586</v>
      </c>
      <c r="D144" s="290">
        <v>43539</v>
      </c>
      <c r="E144" s="299" t="s">
        <v>1587</v>
      </c>
      <c r="F144" s="302">
        <v>47347627</v>
      </c>
      <c r="G144" s="299" t="s">
        <v>1588</v>
      </c>
      <c r="H144" s="299">
        <v>29.16</v>
      </c>
      <c r="I144" s="174"/>
      <c r="J144" s="167"/>
    </row>
    <row r="145" spans="1:10" ht="21">
      <c r="A145" s="69" t="s">
        <v>1472</v>
      </c>
      <c r="B145" s="288" t="s">
        <v>1589</v>
      </c>
      <c r="C145" s="308" t="s">
        <v>1590</v>
      </c>
      <c r="D145" s="290">
        <v>43539</v>
      </c>
      <c r="E145" s="289" t="s">
        <v>1591</v>
      </c>
      <c r="F145" s="291" t="s">
        <v>1500</v>
      </c>
      <c r="G145" s="297" t="s">
        <v>1501</v>
      </c>
      <c r="H145" s="299">
        <v>54.01</v>
      </c>
      <c r="I145" s="174"/>
      <c r="J145" s="167"/>
    </row>
    <row r="146" spans="1:10" ht="41.4">
      <c r="A146" s="69" t="s">
        <v>1472</v>
      </c>
      <c r="B146" s="288" t="s">
        <v>1592</v>
      </c>
      <c r="C146" s="308" t="s">
        <v>1593</v>
      </c>
      <c r="D146" s="290">
        <v>43539</v>
      </c>
      <c r="E146" s="297" t="s">
        <v>1782</v>
      </c>
      <c r="F146" s="302">
        <v>46026720</v>
      </c>
      <c r="G146" s="299" t="s">
        <v>1594</v>
      </c>
      <c r="H146" s="299">
        <v>255.36</v>
      </c>
      <c r="I146" s="174"/>
      <c r="J146" s="167"/>
    </row>
    <row r="147" spans="1:10" ht="13.2">
      <c r="A147" s="69" t="s">
        <v>1472</v>
      </c>
      <c r="B147" s="288" t="s">
        <v>1595</v>
      </c>
      <c r="C147" s="308" t="s">
        <v>1596</v>
      </c>
      <c r="D147" s="290">
        <v>43539</v>
      </c>
      <c r="E147" s="289" t="s">
        <v>1597</v>
      </c>
      <c r="F147" s="291" t="s">
        <v>1532</v>
      </c>
      <c r="G147" s="292" t="s">
        <v>1533</v>
      </c>
      <c r="H147" s="299">
        <v>304.64</v>
      </c>
      <c r="I147" s="174"/>
      <c r="J147" s="167"/>
    </row>
    <row r="148" spans="1:10" ht="13.2">
      <c r="A148" s="69" t="s">
        <v>1472</v>
      </c>
      <c r="B148" s="288" t="s">
        <v>1598</v>
      </c>
      <c r="C148" s="308" t="s">
        <v>1599</v>
      </c>
      <c r="D148" s="290">
        <v>43542</v>
      </c>
      <c r="E148" s="289" t="s">
        <v>1600</v>
      </c>
      <c r="F148" s="302">
        <v>36421928</v>
      </c>
      <c r="G148" s="299" t="s">
        <v>1601</v>
      </c>
      <c r="H148" s="299">
        <v>55.99</v>
      </c>
      <c r="I148" s="174"/>
      <c r="J148" s="167"/>
    </row>
    <row r="149" spans="1:10" ht="41.4">
      <c r="A149" s="69" t="s">
        <v>1472</v>
      </c>
      <c r="B149" s="288">
        <v>90127</v>
      </c>
      <c r="C149" s="308" t="s">
        <v>1602</v>
      </c>
      <c r="D149" s="290">
        <v>43542</v>
      </c>
      <c r="E149" s="289" t="s">
        <v>1783</v>
      </c>
      <c r="F149" s="291"/>
      <c r="G149" s="297" t="s">
        <v>1603</v>
      </c>
      <c r="H149" s="299">
        <v>143.84</v>
      </c>
      <c r="I149" s="174"/>
      <c r="J149" s="167"/>
    </row>
    <row r="150" spans="1:10" ht="41.4">
      <c r="A150" s="69" t="s">
        <v>1472</v>
      </c>
      <c r="B150" s="288" t="s">
        <v>1604</v>
      </c>
      <c r="C150" s="308" t="s">
        <v>1605</v>
      </c>
      <c r="D150" s="290">
        <v>43544</v>
      </c>
      <c r="E150" s="297" t="s">
        <v>1784</v>
      </c>
      <c r="F150" s="291" t="s">
        <v>1606</v>
      </c>
      <c r="G150" s="299" t="s">
        <v>1607</v>
      </c>
      <c r="H150" s="293">
        <v>208.2</v>
      </c>
      <c r="I150" s="174"/>
      <c r="J150" s="167"/>
    </row>
    <row r="151" spans="1:10" ht="41.4">
      <c r="A151" s="69" t="s">
        <v>1472</v>
      </c>
      <c r="B151" s="288" t="s">
        <v>1608</v>
      </c>
      <c r="C151" s="308" t="s">
        <v>1609</v>
      </c>
      <c r="D151" s="290">
        <v>43544</v>
      </c>
      <c r="E151" s="297" t="s">
        <v>1785</v>
      </c>
      <c r="F151" s="291" t="s">
        <v>1606</v>
      </c>
      <c r="G151" s="299" t="s">
        <v>1607</v>
      </c>
      <c r="H151" s="293">
        <v>593.9</v>
      </c>
      <c r="I151" s="174"/>
      <c r="J151" s="167"/>
    </row>
    <row r="152" spans="1:10" ht="41.4">
      <c r="A152" s="69" t="s">
        <v>1472</v>
      </c>
      <c r="B152" s="288" t="s">
        <v>1610</v>
      </c>
      <c r="C152" s="308" t="s">
        <v>1611</v>
      </c>
      <c r="D152" s="290">
        <v>43550</v>
      </c>
      <c r="E152" s="297" t="s">
        <v>1786</v>
      </c>
      <c r="F152" s="291" t="s">
        <v>1612</v>
      </c>
      <c r="G152" s="299" t="s">
        <v>1613</v>
      </c>
      <c r="H152" s="293">
        <v>55.73</v>
      </c>
      <c r="I152" s="174"/>
      <c r="J152" s="167"/>
    </row>
    <row r="153" spans="1:10" ht="41.4">
      <c r="A153" s="69" t="s">
        <v>1472</v>
      </c>
      <c r="B153" s="288" t="s">
        <v>1614</v>
      </c>
      <c r="C153" s="308" t="s">
        <v>1615</v>
      </c>
      <c r="D153" s="290">
        <v>43550</v>
      </c>
      <c r="E153" s="297" t="s">
        <v>1787</v>
      </c>
      <c r="F153" s="291" t="s">
        <v>1616</v>
      </c>
      <c r="G153" s="299" t="s">
        <v>1594</v>
      </c>
      <c r="H153" s="293">
        <v>351.52</v>
      </c>
      <c r="I153" s="174"/>
      <c r="J153" s="167"/>
    </row>
    <row r="154" spans="1:10" ht="21">
      <c r="A154" s="69" t="s">
        <v>1472</v>
      </c>
      <c r="B154" s="288" t="s">
        <v>1617</v>
      </c>
      <c r="C154" s="308" t="s">
        <v>1618</v>
      </c>
      <c r="D154" s="290">
        <v>43550</v>
      </c>
      <c r="E154" s="289" t="s">
        <v>1619</v>
      </c>
      <c r="F154" s="302"/>
      <c r="G154" s="299" t="s">
        <v>1620</v>
      </c>
      <c r="H154" s="293">
        <v>426.36</v>
      </c>
      <c r="I154" s="174"/>
      <c r="J154" s="167"/>
    </row>
    <row r="155" spans="1:10" ht="41.4">
      <c r="A155" s="69" t="s">
        <v>1472</v>
      </c>
      <c r="B155" s="288" t="s">
        <v>1621</v>
      </c>
      <c r="C155" s="308" t="s">
        <v>1622</v>
      </c>
      <c r="D155" s="290">
        <v>43550</v>
      </c>
      <c r="E155" s="297" t="s">
        <v>1788</v>
      </c>
      <c r="F155" s="291" t="s">
        <v>1623</v>
      </c>
      <c r="G155" s="299" t="s">
        <v>1624</v>
      </c>
      <c r="H155" s="293">
        <v>2758.07</v>
      </c>
      <c r="I155" s="174"/>
      <c r="J155" s="167"/>
    </row>
    <row r="156" spans="1:10" ht="41.4">
      <c r="A156" s="69" t="s">
        <v>1472</v>
      </c>
      <c r="B156" s="288" t="s">
        <v>1625</v>
      </c>
      <c r="C156" s="308" t="s">
        <v>1626</v>
      </c>
      <c r="D156" s="290">
        <v>43550</v>
      </c>
      <c r="E156" s="297" t="s">
        <v>1789</v>
      </c>
      <c r="F156" s="291" t="s">
        <v>1627</v>
      </c>
      <c r="G156" s="299" t="s">
        <v>1628</v>
      </c>
      <c r="H156" s="293">
        <v>300</v>
      </c>
      <c r="I156" s="174"/>
      <c r="J156" s="167"/>
    </row>
    <row r="157" spans="1:10" ht="13.2">
      <c r="A157" s="69" t="s">
        <v>1472</v>
      </c>
      <c r="B157" s="288" t="s">
        <v>1629</v>
      </c>
      <c r="C157" s="308" t="s">
        <v>1630</v>
      </c>
      <c r="D157" s="290">
        <v>43550</v>
      </c>
      <c r="E157" s="289" t="s">
        <v>1631</v>
      </c>
      <c r="F157" s="291" t="s">
        <v>1632</v>
      </c>
      <c r="G157" s="299" t="s">
        <v>1633</v>
      </c>
      <c r="H157" s="293">
        <v>2184</v>
      </c>
      <c r="I157" s="174"/>
      <c r="J157" s="167"/>
    </row>
    <row r="158" spans="1:10" ht="13.2">
      <c r="A158" s="69" t="s">
        <v>1472</v>
      </c>
      <c r="B158" s="288" t="s">
        <v>1568</v>
      </c>
      <c r="C158" s="308" t="s">
        <v>1634</v>
      </c>
      <c r="D158" s="290">
        <v>43555</v>
      </c>
      <c r="E158" s="289" t="s">
        <v>1488</v>
      </c>
      <c r="F158" s="291" t="s">
        <v>1489</v>
      </c>
      <c r="G158" s="292" t="s">
        <v>1490</v>
      </c>
      <c r="H158" s="293">
        <v>50.28</v>
      </c>
      <c r="I158" s="174"/>
      <c r="J158" s="167"/>
    </row>
    <row r="159" spans="1:10" ht="41.4">
      <c r="A159" s="69" t="s">
        <v>1472</v>
      </c>
      <c r="B159" s="288"/>
      <c r="C159" s="308"/>
      <c r="D159" s="290">
        <v>43557</v>
      </c>
      <c r="E159" s="289" t="s">
        <v>1790</v>
      </c>
      <c r="F159" s="302">
        <v>35558652</v>
      </c>
      <c r="G159" s="299" t="s">
        <v>1635</v>
      </c>
      <c r="H159" s="293">
        <v>2000</v>
      </c>
      <c r="I159" s="174"/>
      <c r="J159" s="167"/>
    </row>
    <row r="160" spans="1:10" ht="41.4">
      <c r="A160" s="69" t="s">
        <v>1472</v>
      </c>
      <c r="B160" s="288" t="s">
        <v>1636</v>
      </c>
      <c r="C160" s="308" t="s">
        <v>1637</v>
      </c>
      <c r="D160" s="290">
        <v>43558</v>
      </c>
      <c r="E160" s="297" t="s">
        <v>1791</v>
      </c>
      <c r="F160" s="302"/>
      <c r="G160" s="299" t="s">
        <v>1638</v>
      </c>
      <c r="H160" s="293">
        <v>631.80999999999995</v>
      </c>
      <c r="I160" s="174"/>
      <c r="J160" s="167"/>
    </row>
    <row r="161" spans="1:10" ht="13.2">
      <c r="A161" s="69" t="s">
        <v>1472</v>
      </c>
      <c r="B161" s="288">
        <v>8830811406</v>
      </c>
      <c r="C161" s="308" t="s">
        <v>1491</v>
      </c>
      <c r="D161" s="290">
        <v>43560</v>
      </c>
      <c r="E161" s="289" t="s">
        <v>1493</v>
      </c>
      <c r="F161" s="291" t="s">
        <v>1494</v>
      </c>
      <c r="G161" s="294" t="s">
        <v>1495</v>
      </c>
      <c r="H161" s="293">
        <v>4.6399999999999997</v>
      </c>
      <c r="I161" s="174"/>
      <c r="J161" s="167"/>
    </row>
    <row r="162" spans="1:10" ht="13.2">
      <c r="A162" s="69" t="s">
        <v>1472</v>
      </c>
      <c r="B162" s="288" t="s">
        <v>1639</v>
      </c>
      <c r="C162" s="308" t="s">
        <v>1640</v>
      </c>
      <c r="D162" s="290">
        <v>43563</v>
      </c>
      <c r="E162" s="299" t="s">
        <v>1641</v>
      </c>
      <c r="F162" s="302">
        <v>45505462</v>
      </c>
      <c r="G162" s="299" t="s">
        <v>1642</v>
      </c>
      <c r="H162" s="293">
        <v>316</v>
      </c>
      <c r="I162" s="174"/>
      <c r="J162" s="167"/>
    </row>
    <row r="163" spans="1:10" ht="13.2">
      <c r="A163" s="69" t="s">
        <v>1472</v>
      </c>
      <c r="B163" s="288" t="s">
        <v>1643</v>
      </c>
      <c r="C163" s="308" t="s">
        <v>1644</v>
      </c>
      <c r="D163" s="290">
        <v>43563</v>
      </c>
      <c r="E163" s="295" t="s">
        <v>1645</v>
      </c>
      <c r="F163" s="301" t="s">
        <v>1646</v>
      </c>
      <c r="G163" s="306" t="s">
        <v>1647</v>
      </c>
      <c r="H163" s="293">
        <v>360</v>
      </c>
      <c r="I163" s="174"/>
      <c r="J163" s="167"/>
    </row>
    <row r="164" spans="1:10" ht="13.2">
      <c r="A164" s="69" t="s">
        <v>1472</v>
      </c>
      <c r="B164" s="288" t="s">
        <v>1648</v>
      </c>
      <c r="C164" s="308" t="s">
        <v>1649</v>
      </c>
      <c r="D164" s="290">
        <v>43563</v>
      </c>
      <c r="E164" s="297" t="s">
        <v>1650</v>
      </c>
      <c r="F164" s="302">
        <v>45505462</v>
      </c>
      <c r="G164" s="299" t="s">
        <v>1642</v>
      </c>
      <c r="H164" s="293">
        <v>548</v>
      </c>
      <c r="I164" s="174"/>
      <c r="J164" s="167"/>
    </row>
    <row r="165" spans="1:10" ht="13.2">
      <c r="A165" s="69" t="s">
        <v>1472</v>
      </c>
      <c r="B165" s="288" t="s">
        <v>1651</v>
      </c>
      <c r="C165" s="308" t="s">
        <v>1482</v>
      </c>
      <c r="D165" s="290">
        <v>43572</v>
      </c>
      <c r="E165" s="289" t="s">
        <v>1563</v>
      </c>
      <c r="F165" s="298">
        <v>35697270</v>
      </c>
      <c r="G165" s="299" t="s">
        <v>1485</v>
      </c>
      <c r="H165" s="293">
        <v>507.46</v>
      </c>
      <c r="I165" s="174"/>
      <c r="J165" s="167"/>
    </row>
    <row r="166" spans="1:10" ht="13.2">
      <c r="A166" s="69" t="s">
        <v>1472</v>
      </c>
      <c r="B166" s="288" t="s">
        <v>1652</v>
      </c>
      <c r="C166" s="308" t="s">
        <v>1653</v>
      </c>
      <c r="D166" s="290">
        <v>43585</v>
      </c>
      <c r="E166" s="289" t="s">
        <v>1488</v>
      </c>
      <c r="F166" s="291" t="s">
        <v>1489</v>
      </c>
      <c r="G166" s="292" t="s">
        <v>1490</v>
      </c>
      <c r="H166" s="293">
        <v>17.68</v>
      </c>
      <c r="I166" s="174"/>
      <c r="J166" s="167"/>
    </row>
    <row r="167" spans="1:10" ht="13.2">
      <c r="A167" s="69" t="s">
        <v>1472</v>
      </c>
      <c r="B167" s="288">
        <v>8830811406</v>
      </c>
      <c r="C167" s="308" t="s">
        <v>1491</v>
      </c>
      <c r="D167" s="290">
        <v>43588</v>
      </c>
      <c r="E167" s="289" t="s">
        <v>1493</v>
      </c>
      <c r="F167" s="291" t="s">
        <v>1494</v>
      </c>
      <c r="G167" s="294" t="s">
        <v>1495</v>
      </c>
      <c r="H167" s="293">
        <v>4.6399999999999997</v>
      </c>
      <c r="I167" s="174"/>
      <c r="J167" s="167"/>
    </row>
    <row r="168" spans="1:10" ht="13.2">
      <c r="A168" s="69" t="s">
        <v>1472</v>
      </c>
      <c r="B168" s="288" t="s">
        <v>1654</v>
      </c>
      <c r="C168" s="308" t="s">
        <v>1655</v>
      </c>
      <c r="D168" s="290">
        <v>43591</v>
      </c>
      <c r="E168" s="289" t="s">
        <v>1656</v>
      </c>
      <c r="F168" s="302">
        <v>44513925</v>
      </c>
      <c r="G168" s="299" t="s">
        <v>1657</v>
      </c>
      <c r="H168" s="293">
        <v>1200</v>
      </c>
      <c r="I168" s="174"/>
      <c r="J168" s="167"/>
    </row>
    <row r="169" spans="1:10" ht="51.6">
      <c r="A169" s="69" t="s">
        <v>1472</v>
      </c>
      <c r="B169" s="288" t="s">
        <v>1658</v>
      </c>
      <c r="C169" s="308" t="s">
        <v>1659</v>
      </c>
      <c r="D169" s="290">
        <v>43594</v>
      </c>
      <c r="E169" s="289" t="s">
        <v>1660</v>
      </c>
      <c r="F169" s="302"/>
      <c r="G169" s="299" t="s">
        <v>1661</v>
      </c>
      <c r="H169" s="293">
        <v>10568.82</v>
      </c>
      <c r="I169" s="174"/>
      <c r="J169" s="167"/>
    </row>
    <row r="170" spans="1:10" ht="13.2">
      <c r="A170" s="69" t="s">
        <v>1472</v>
      </c>
      <c r="B170" s="288" t="s">
        <v>1662</v>
      </c>
      <c r="C170" s="308" t="s">
        <v>1663</v>
      </c>
      <c r="D170" s="290">
        <v>43594</v>
      </c>
      <c r="E170" s="289" t="s">
        <v>1664</v>
      </c>
      <c r="F170" s="291" t="s">
        <v>1532</v>
      </c>
      <c r="G170" s="292" t="s">
        <v>1533</v>
      </c>
      <c r="H170" s="293">
        <v>304.64</v>
      </c>
      <c r="I170" s="174"/>
      <c r="J170" s="167"/>
    </row>
    <row r="171" spans="1:10" ht="13.2">
      <c r="A171" s="69" t="s">
        <v>1472</v>
      </c>
      <c r="B171" s="288" t="s">
        <v>1665</v>
      </c>
      <c r="C171" s="308" t="s">
        <v>1666</v>
      </c>
      <c r="D171" s="290">
        <v>43594</v>
      </c>
      <c r="E171" s="289" t="s">
        <v>1667</v>
      </c>
      <c r="F171" s="302">
        <v>51811391</v>
      </c>
      <c r="G171" s="299" t="s">
        <v>1668</v>
      </c>
      <c r="H171" s="293">
        <v>99.19</v>
      </c>
      <c r="I171" s="174"/>
      <c r="J171" s="167"/>
    </row>
    <row r="172" spans="1:10" ht="41.4">
      <c r="A172" s="69" t="s">
        <v>1472</v>
      </c>
      <c r="B172" s="288" t="s">
        <v>1669</v>
      </c>
      <c r="C172" s="308" t="s">
        <v>1670</v>
      </c>
      <c r="D172" s="290">
        <v>43594</v>
      </c>
      <c r="E172" s="289" t="s">
        <v>1792</v>
      </c>
      <c r="F172" s="302">
        <v>44831641</v>
      </c>
      <c r="G172" s="299" t="s">
        <v>1671</v>
      </c>
      <c r="H172" s="293">
        <v>340.8</v>
      </c>
      <c r="I172" s="174"/>
      <c r="J172" s="167"/>
    </row>
    <row r="173" spans="1:10" ht="41.4">
      <c r="A173" s="69" t="s">
        <v>1472</v>
      </c>
      <c r="B173" s="288" t="s">
        <v>1672</v>
      </c>
      <c r="C173" s="308" t="s">
        <v>1673</v>
      </c>
      <c r="D173" s="290">
        <v>43594</v>
      </c>
      <c r="E173" s="289" t="s">
        <v>1793</v>
      </c>
      <c r="F173" s="302">
        <v>50753703</v>
      </c>
      <c r="G173" s="299" t="s">
        <v>1674</v>
      </c>
      <c r="H173" s="293">
        <v>1825</v>
      </c>
      <c r="I173" s="174"/>
      <c r="J173" s="167"/>
    </row>
    <row r="174" spans="1:10" ht="13.2">
      <c r="A174" s="69" t="s">
        <v>1472</v>
      </c>
      <c r="B174" s="288" t="s">
        <v>1675</v>
      </c>
      <c r="C174" s="308" t="s">
        <v>1676</v>
      </c>
      <c r="D174" s="290">
        <v>43594</v>
      </c>
      <c r="E174" s="297" t="s">
        <v>1677</v>
      </c>
      <c r="F174" s="302">
        <v>35697270</v>
      </c>
      <c r="G174" s="299" t="s">
        <v>1485</v>
      </c>
      <c r="H174" s="293">
        <v>259.8</v>
      </c>
      <c r="I174" s="174"/>
      <c r="J174" s="167"/>
    </row>
    <row r="175" spans="1:10" ht="41.4">
      <c r="A175" s="69" t="s">
        <v>1472</v>
      </c>
      <c r="B175" s="288" t="s">
        <v>1678</v>
      </c>
      <c r="C175" s="308" t="s">
        <v>1679</v>
      </c>
      <c r="D175" s="290">
        <v>43594</v>
      </c>
      <c r="E175" s="289" t="s">
        <v>1794</v>
      </c>
      <c r="F175" s="302">
        <v>36068764</v>
      </c>
      <c r="G175" s="299" t="s">
        <v>648</v>
      </c>
      <c r="H175" s="293">
        <v>1211</v>
      </c>
      <c r="I175" s="174"/>
      <c r="J175" s="167"/>
    </row>
    <row r="176" spans="1:10" ht="13.2">
      <c r="A176" s="69" t="s">
        <v>1472</v>
      </c>
      <c r="B176" s="288" t="s">
        <v>1680</v>
      </c>
      <c r="C176" s="308" t="s">
        <v>1681</v>
      </c>
      <c r="D176" s="290">
        <v>43594</v>
      </c>
      <c r="E176" s="299" t="s">
        <v>1682</v>
      </c>
      <c r="F176" s="302">
        <v>47347627</v>
      </c>
      <c r="G176" s="299" t="s">
        <v>1588</v>
      </c>
      <c r="H176" s="293">
        <v>51.41</v>
      </c>
      <c r="I176" s="174"/>
      <c r="J176" s="167"/>
    </row>
    <row r="177" spans="1:10" ht="41.4">
      <c r="A177" s="69" t="s">
        <v>1472</v>
      </c>
      <c r="B177" s="300" t="s">
        <v>1683</v>
      </c>
      <c r="C177" s="308" t="s">
        <v>1684</v>
      </c>
      <c r="D177" s="290">
        <v>43594</v>
      </c>
      <c r="E177" s="297" t="s">
        <v>1795</v>
      </c>
      <c r="F177" s="298">
        <v>36233404</v>
      </c>
      <c r="G177" s="299" t="s">
        <v>1685</v>
      </c>
      <c r="H177" s="293">
        <v>1600</v>
      </c>
      <c r="I177" s="174"/>
      <c r="J177" s="167"/>
    </row>
    <row r="178" spans="1:10" ht="41.4">
      <c r="A178" s="69" t="s">
        <v>1472</v>
      </c>
      <c r="B178" s="300" t="s">
        <v>1686</v>
      </c>
      <c r="C178" s="300">
        <v>372019</v>
      </c>
      <c r="D178" s="290">
        <v>43594</v>
      </c>
      <c r="E178" s="297" t="s">
        <v>1796</v>
      </c>
      <c r="F178" s="299">
        <v>36806153</v>
      </c>
      <c r="G178" s="299" t="s">
        <v>1687</v>
      </c>
      <c r="H178" s="293">
        <v>180</v>
      </c>
      <c r="I178" s="174"/>
      <c r="J178" s="167"/>
    </row>
    <row r="179" spans="1:10" ht="13.2">
      <c r="A179" s="69" t="s">
        <v>1472</v>
      </c>
      <c r="B179" s="304" t="s">
        <v>1473</v>
      </c>
      <c r="C179" s="308" t="s">
        <v>1474</v>
      </c>
      <c r="D179" s="305">
        <v>43594</v>
      </c>
      <c r="E179" s="309" t="s">
        <v>1688</v>
      </c>
      <c r="F179" s="298">
        <v>44518684</v>
      </c>
      <c r="G179" s="299" t="s">
        <v>1477</v>
      </c>
      <c r="H179" s="293">
        <v>27.42</v>
      </c>
      <c r="I179" s="174"/>
      <c r="J179" s="167"/>
    </row>
    <row r="180" spans="1:10" ht="13.2">
      <c r="A180" s="69" t="s">
        <v>1472</v>
      </c>
      <c r="B180" s="304" t="s">
        <v>1473</v>
      </c>
      <c r="C180" s="308" t="s">
        <v>1474</v>
      </c>
      <c r="D180" s="305">
        <v>43594</v>
      </c>
      <c r="E180" s="306" t="s">
        <v>1689</v>
      </c>
      <c r="F180" s="291" t="s">
        <v>1476</v>
      </c>
      <c r="G180" s="299" t="s">
        <v>1477</v>
      </c>
      <c r="H180" s="310">
        <v>27.42</v>
      </c>
      <c r="I180" s="174"/>
      <c r="J180" s="167"/>
    </row>
    <row r="181" spans="1:10" ht="13.2">
      <c r="A181" s="69" t="s">
        <v>1472</v>
      </c>
      <c r="B181" s="300" t="s">
        <v>1478</v>
      </c>
      <c r="C181" s="308" t="s">
        <v>1479</v>
      </c>
      <c r="D181" s="290">
        <v>43594</v>
      </c>
      <c r="E181" s="309" t="s">
        <v>1690</v>
      </c>
      <c r="F181" s="291" t="s">
        <v>1476</v>
      </c>
      <c r="G181" s="299" t="s">
        <v>1477</v>
      </c>
      <c r="H181" s="293">
        <v>63.93</v>
      </c>
      <c r="I181" s="174"/>
      <c r="J181" s="167"/>
    </row>
    <row r="182" spans="1:10" ht="13.2">
      <c r="A182" s="69" t="s">
        <v>1472</v>
      </c>
      <c r="B182" s="304" t="s">
        <v>1478</v>
      </c>
      <c r="C182" s="308" t="s">
        <v>1479</v>
      </c>
      <c r="D182" s="290">
        <v>43594</v>
      </c>
      <c r="E182" s="306" t="s">
        <v>1691</v>
      </c>
      <c r="F182" s="291" t="s">
        <v>1476</v>
      </c>
      <c r="G182" s="299" t="s">
        <v>1477</v>
      </c>
      <c r="H182" s="293">
        <v>63.93</v>
      </c>
      <c r="I182" s="174"/>
      <c r="J182" s="167"/>
    </row>
    <row r="183" spans="1:10" ht="13.2">
      <c r="A183" s="69" t="s">
        <v>1472</v>
      </c>
      <c r="B183" s="308" t="s">
        <v>1692</v>
      </c>
      <c r="C183" s="308" t="s">
        <v>1693</v>
      </c>
      <c r="D183" s="305">
        <v>43599</v>
      </c>
      <c r="E183" s="295" t="s">
        <v>1694</v>
      </c>
      <c r="F183" s="306"/>
      <c r="G183" s="306" t="s">
        <v>1695</v>
      </c>
      <c r="H183" s="310">
        <v>38.93</v>
      </c>
      <c r="I183" s="174"/>
      <c r="J183" s="167"/>
    </row>
    <row r="184" spans="1:10" ht="13.2">
      <c r="A184" s="69" t="s">
        <v>1472</v>
      </c>
      <c r="B184" s="300" t="s">
        <v>1696</v>
      </c>
      <c r="C184" s="308" t="s">
        <v>1697</v>
      </c>
      <c r="D184" s="290">
        <v>43600</v>
      </c>
      <c r="E184" s="297" t="s">
        <v>1698</v>
      </c>
      <c r="F184" s="298">
        <v>50695525</v>
      </c>
      <c r="G184" s="299" t="s">
        <v>1540</v>
      </c>
      <c r="H184" s="293">
        <v>1522.73</v>
      </c>
      <c r="I184" s="174"/>
      <c r="J184" s="167"/>
    </row>
    <row r="185" spans="1:10" ht="41.4">
      <c r="A185" s="69" t="s">
        <v>1472</v>
      </c>
      <c r="B185" s="300" t="s">
        <v>1699</v>
      </c>
      <c r="C185" s="308" t="s">
        <v>1700</v>
      </c>
      <c r="D185" s="290">
        <v>43600</v>
      </c>
      <c r="E185" s="289" t="s">
        <v>1797</v>
      </c>
      <c r="F185" s="291" t="s">
        <v>1616</v>
      </c>
      <c r="G185" s="299" t="s">
        <v>1594</v>
      </c>
      <c r="H185" s="293">
        <v>625.67999999999995</v>
      </c>
      <c r="I185" s="174"/>
      <c r="J185" s="167"/>
    </row>
    <row r="186" spans="1:10" ht="41.4">
      <c r="A186" s="69" t="s">
        <v>1472</v>
      </c>
      <c r="B186" s="300" t="s">
        <v>1701</v>
      </c>
      <c r="C186" s="308" t="s">
        <v>1702</v>
      </c>
      <c r="D186" s="290">
        <v>43600</v>
      </c>
      <c r="E186" s="297" t="s">
        <v>1798</v>
      </c>
      <c r="F186" s="291" t="s">
        <v>1703</v>
      </c>
      <c r="G186" s="299" t="s">
        <v>1687</v>
      </c>
      <c r="H186" s="293">
        <v>180</v>
      </c>
      <c r="I186" s="174"/>
      <c r="J186" s="167"/>
    </row>
    <row r="187" spans="1:10" ht="41.4">
      <c r="A187" s="69" t="s">
        <v>1472</v>
      </c>
      <c r="B187" s="304" t="s">
        <v>1704</v>
      </c>
      <c r="C187" s="308" t="s">
        <v>1705</v>
      </c>
      <c r="D187" s="305">
        <v>43600</v>
      </c>
      <c r="E187" s="289" t="s">
        <v>1799</v>
      </c>
      <c r="F187" s="306">
        <v>162311</v>
      </c>
      <c r="G187" s="306" t="s">
        <v>1706</v>
      </c>
      <c r="H187" s="310">
        <v>875.7</v>
      </c>
      <c r="I187" s="174"/>
      <c r="J187" s="167"/>
    </row>
    <row r="188" spans="1:10" ht="13.2">
      <c r="A188" s="69" t="s">
        <v>1472</v>
      </c>
      <c r="B188" s="300" t="s">
        <v>1707</v>
      </c>
      <c r="C188" s="308" t="s">
        <v>1708</v>
      </c>
      <c r="D188" s="290">
        <v>43600</v>
      </c>
      <c r="E188" s="289" t="s">
        <v>1709</v>
      </c>
      <c r="F188" s="299">
        <v>397865</v>
      </c>
      <c r="G188" s="299" t="s">
        <v>1710</v>
      </c>
      <c r="H188" s="293">
        <v>4650</v>
      </c>
      <c r="I188" s="174"/>
      <c r="J188" s="167"/>
    </row>
    <row r="189" spans="1:10" ht="13.2">
      <c r="A189" s="69" t="s">
        <v>1472</v>
      </c>
      <c r="B189" s="300" t="s">
        <v>1711</v>
      </c>
      <c r="C189" s="308" t="s">
        <v>1712</v>
      </c>
      <c r="D189" s="290">
        <v>43600</v>
      </c>
      <c r="E189" s="289" t="s">
        <v>1713</v>
      </c>
      <c r="F189" s="299">
        <v>43866221</v>
      </c>
      <c r="G189" s="299" t="s">
        <v>1607</v>
      </c>
      <c r="H189" s="293">
        <v>39.200000000000003</v>
      </c>
      <c r="I189" s="174"/>
      <c r="J189" s="167"/>
    </row>
    <row r="190" spans="1:10" ht="41.4">
      <c r="A190" s="69" t="s">
        <v>1472</v>
      </c>
      <c r="B190" s="300" t="s">
        <v>1714</v>
      </c>
      <c r="C190" s="308" t="s">
        <v>1715</v>
      </c>
      <c r="D190" s="290">
        <v>43600</v>
      </c>
      <c r="E190" s="289" t="s">
        <v>1800</v>
      </c>
      <c r="F190" s="299">
        <v>35784776</v>
      </c>
      <c r="G190" s="299" t="s">
        <v>1578</v>
      </c>
      <c r="H190" s="293">
        <v>174.8</v>
      </c>
      <c r="I190" s="174"/>
      <c r="J190" s="167"/>
    </row>
    <row r="191" spans="1:10" ht="13.2">
      <c r="A191" s="69" t="s">
        <v>1472</v>
      </c>
      <c r="B191" s="300" t="s">
        <v>1716</v>
      </c>
      <c r="C191" s="308" t="s">
        <v>1717</v>
      </c>
      <c r="D191" s="290">
        <v>43600</v>
      </c>
      <c r="E191" s="289" t="s">
        <v>1718</v>
      </c>
      <c r="F191" s="299">
        <v>31338551</v>
      </c>
      <c r="G191" s="299" t="s">
        <v>1501</v>
      </c>
      <c r="H191" s="293">
        <v>178.03</v>
      </c>
      <c r="I191" s="174"/>
      <c r="J191" s="167"/>
    </row>
    <row r="192" spans="1:10" ht="13.2">
      <c r="A192" s="69" t="s">
        <v>1472</v>
      </c>
      <c r="B192" s="300" t="s">
        <v>1719</v>
      </c>
      <c r="C192" s="308" t="s">
        <v>1720</v>
      </c>
      <c r="D192" s="290">
        <v>43600</v>
      </c>
      <c r="E192" s="289" t="s">
        <v>1721</v>
      </c>
      <c r="F192" s="297">
        <v>51811391</v>
      </c>
      <c r="G192" s="299" t="s">
        <v>1668</v>
      </c>
      <c r="H192" s="311">
        <v>99.19</v>
      </c>
      <c r="I192" s="174"/>
      <c r="J192" s="167"/>
    </row>
    <row r="193" spans="1:10" ht="51.6">
      <c r="A193" s="69" t="s">
        <v>1472</v>
      </c>
      <c r="B193" s="300" t="s">
        <v>1722</v>
      </c>
      <c r="C193" s="308" t="s">
        <v>1723</v>
      </c>
      <c r="D193" s="290">
        <v>43600</v>
      </c>
      <c r="E193" s="297" t="s">
        <v>1801</v>
      </c>
      <c r="F193" s="297">
        <v>36391484</v>
      </c>
      <c r="G193" s="299" t="s">
        <v>1724</v>
      </c>
      <c r="H193" s="293">
        <v>500</v>
      </c>
      <c r="I193" s="174"/>
      <c r="J193" s="167"/>
    </row>
    <row r="194" spans="1:10" ht="51.6">
      <c r="A194" s="69" t="s">
        <v>1472</v>
      </c>
      <c r="B194" s="300" t="s">
        <v>1725</v>
      </c>
      <c r="C194" s="308" t="s">
        <v>1726</v>
      </c>
      <c r="D194" s="290">
        <v>43600</v>
      </c>
      <c r="E194" s="297" t="s">
        <v>1802</v>
      </c>
      <c r="F194" s="297">
        <v>33558884</v>
      </c>
      <c r="G194" s="299" t="s">
        <v>1628</v>
      </c>
      <c r="H194" s="293">
        <v>250</v>
      </c>
      <c r="I194" s="174"/>
      <c r="J194" s="167"/>
    </row>
    <row r="195" spans="1:10" ht="13.2">
      <c r="A195" s="69" t="s">
        <v>1472</v>
      </c>
      <c r="B195" s="300" t="s">
        <v>1727</v>
      </c>
      <c r="C195" s="308" t="s">
        <v>1728</v>
      </c>
      <c r="D195" s="290">
        <v>43600</v>
      </c>
      <c r="E195" s="289" t="s">
        <v>1698</v>
      </c>
      <c r="F195" s="299">
        <v>50695525</v>
      </c>
      <c r="G195" s="299" t="s">
        <v>1540</v>
      </c>
      <c r="H195" s="293">
        <v>1522.73</v>
      </c>
      <c r="I195" s="174"/>
      <c r="J195" s="167"/>
    </row>
    <row r="196" spans="1:10" ht="41.4">
      <c r="A196" s="69" t="s">
        <v>1472</v>
      </c>
      <c r="B196" s="300" t="s">
        <v>1729</v>
      </c>
      <c r="C196" s="308" t="s">
        <v>1730</v>
      </c>
      <c r="D196" s="290">
        <v>43600</v>
      </c>
      <c r="E196" s="297" t="s">
        <v>1803</v>
      </c>
      <c r="F196" s="299">
        <v>31706096</v>
      </c>
      <c r="G196" s="299" t="s">
        <v>1731</v>
      </c>
      <c r="H196" s="293">
        <v>4828.8</v>
      </c>
      <c r="I196" s="174"/>
      <c r="J196" s="167"/>
    </row>
    <row r="197" spans="1:10" ht="41.4">
      <c r="A197" s="69" t="s">
        <v>1472</v>
      </c>
      <c r="B197" s="300" t="s">
        <v>1732</v>
      </c>
      <c r="C197" s="308" t="s">
        <v>1733</v>
      </c>
      <c r="D197" s="290">
        <v>43600</v>
      </c>
      <c r="E197" s="297" t="s">
        <v>1804</v>
      </c>
      <c r="F197" s="299">
        <v>31706096</v>
      </c>
      <c r="G197" s="299" t="s">
        <v>1731</v>
      </c>
      <c r="H197" s="293">
        <v>3132.96</v>
      </c>
      <c r="I197" s="174"/>
      <c r="J197" s="167"/>
    </row>
    <row r="198" spans="1:10" ht="41.4">
      <c r="A198" s="69" t="s">
        <v>1472</v>
      </c>
      <c r="B198" s="300" t="s">
        <v>1734</v>
      </c>
      <c r="C198" s="308" t="s">
        <v>1735</v>
      </c>
      <c r="D198" s="290">
        <v>43600</v>
      </c>
      <c r="E198" s="297" t="s">
        <v>1805</v>
      </c>
      <c r="F198" s="299">
        <v>31706096</v>
      </c>
      <c r="G198" s="299" t="s">
        <v>1731</v>
      </c>
      <c r="H198" s="293">
        <v>2324.4</v>
      </c>
      <c r="I198" s="174"/>
      <c r="J198" s="167"/>
    </row>
    <row r="199" spans="1:10" ht="13.2">
      <c r="A199" s="69" t="s">
        <v>1472</v>
      </c>
      <c r="B199" s="300" t="s">
        <v>1736</v>
      </c>
      <c r="C199" s="308" t="s">
        <v>1737</v>
      </c>
      <c r="D199" s="290">
        <v>43600</v>
      </c>
      <c r="E199" s="289" t="s">
        <v>1738</v>
      </c>
      <c r="F199" s="299">
        <v>31706096</v>
      </c>
      <c r="G199" s="299" t="s">
        <v>1731</v>
      </c>
      <c r="H199" s="293">
        <v>4032</v>
      </c>
      <c r="I199" s="174"/>
      <c r="J199" s="167"/>
    </row>
    <row r="200" spans="1:10" ht="41.4">
      <c r="A200" s="69" t="s">
        <v>1472</v>
      </c>
      <c r="B200" s="300" t="s">
        <v>1739</v>
      </c>
      <c r="C200" s="308" t="s">
        <v>1740</v>
      </c>
      <c r="D200" s="290">
        <v>43600</v>
      </c>
      <c r="E200" s="297" t="s">
        <v>1806</v>
      </c>
      <c r="F200" s="299">
        <v>31706096</v>
      </c>
      <c r="G200" s="299" t="s">
        <v>1731</v>
      </c>
      <c r="H200" s="293">
        <v>4883.7700000000004</v>
      </c>
      <c r="I200" s="174"/>
      <c r="J200" s="167"/>
    </row>
    <row r="201" spans="1:10" ht="41.4">
      <c r="A201" s="69" t="s">
        <v>1472</v>
      </c>
      <c r="B201" s="300" t="s">
        <v>1741</v>
      </c>
      <c r="C201" s="308" t="s">
        <v>1742</v>
      </c>
      <c r="D201" s="290">
        <v>43600</v>
      </c>
      <c r="E201" s="297" t="s">
        <v>1807</v>
      </c>
      <c r="F201" s="299">
        <v>31706096</v>
      </c>
      <c r="G201" s="299" t="s">
        <v>1731</v>
      </c>
      <c r="H201" s="293">
        <v>3114</v>
      </c>
      <c r="I201" s="174"/>
      <c r="J201" s="167"/>
    </row>
    <row r="202" spans="1:10" ht="41.4">
      <c r="A202" s="69" t="s">
        <v>1472</v>
      </c>
      <c r="B202" s="300" t="s">
        <v>1743</v>
      </c>
      <c r="C202" s="308" t="s">
        <v>1744</v>
      </c>
      <c r="D202" s="290">
        <v>43601</v>
      </c>
      <c r="E202" s="297" t="s">
        <v>1808</v>
      </c>
      <c r="F202" s="299">
        <v>50695525</v>
      </c>
      <c r="G202" s="299" t="s">
        <v>1540</v>
      </c>
      <c r="H202" s="293">
        <v>6209</v>
      </c>
      <c r="I202" s="174"/>
      <c r="J202" s="167"/>
    </row>
    <row r="203" spans="1:10" ht="21">
      <c r="A203" s="69" t="s">
        <v>1472</v>
      </c>
      <c r="B203" s="300" t="s">
        <v>1745</v>
      </c>
      <c r="C203" s="308" t="s">
        <v>1746</v>
      </c>
      <c r="D203" s="290">
        <v>43601</v>
      </c>
      <c r="E203" s="289" t="s">
        <v>1747</v>
      </c>
      <c r="F203" s="299">
        <v>43866221</v>
      </c>
      <c r="G203" s="299" t="s">
        <v>1607</v>
      </c>
      <c r="H203" s="293">
        <v>925</v>
      </c>
      <c r="I203" s="174"/>
      <c r="J203" s="167"/>
    </row>
    <row r="204" spans="1:10" ht="41.4">
      <c r="A204" s="69" t="s">
        <v>1472</v>
      </c>
      <c r="B204" s="300" t="s">
        <v>1748</v>
      </c>
      <c r="C204" s="308" t="s">
        <v>1749</v>
      </c>
      <c r="D204" s="290">
        <v>43605</v>
      </c>
      <c r="E204" s="289" t="s">
        <v>1809</v>
      </c>
      <c r="F204" s="299">
        <v>151700</v>
      </c>
      <c r="G204" s="299" t="s">
        <v>1548</v>
      </c>
      <c r="H204" s="293">
        <v>4.18</v>
      </c>
      <c r="I204" s="174"/>
      <c r="J204" s="167"/>
    </row>
    <row r="205" spans="1:10" ht="41.4">
      <c r="A205" s="69" t="s">
        <v>1472</v>
      </c>
      <c r="B205" s="300" t="s">
        <v>1750</v>
      </c>
      <c r="C205" s="308" t="s">
        <v>1751</v>
      </c>
      <c r="D205" s="290">
        <v>43605</v>
      </c>
      <c r="E205" s="289" t="s">
        <v>1810</v>
      </c>
      <c r="F205" s="299">
        <v>151700</v>
      </c>
      <c r="G205" s="299" t="s">
        <v>1548</v>
      </c>
      <c r="H205" s="293">
        <v>27.25</v>
      </c>
      <c r="I205" s="174"/>
      <c r="J205" s="167"/>
    </row>
    <row r="206" spans="1:10" ht="41.4">
      <c r="A206" s="69" t="s">
        <v>1472</v>
      </c>
      <c r="B206" s="300" t="s">
        <v>1752</v>
      </c>
      <c r="C206" s="308" t="s">
        <v>1753</v>
      </c>
      <c r="D206" s="290">
        <v>43607</v>
      </c>
      <c r="E206" s="297" t="s">
        <v>1811</v>
      </c>
      <c r="F206" s="299">
        <v>36322067</v>
      </c>
      <c r="G206" s="299" t="s">
        <v>1536</v>
      </c>
      <c r="H206" s="293">
        <v>2189.88</v>
      </c>
      <c r="I206" s="174"/>
      <c r="J206" s="167"/>
    </row>
    <row r="207" spans="1:10" ht="41.4">
      <c r="A207" s="69" t="s">
        <v>1472</v>
      </c>
      <c r="B207" s="300" t="s">
        <v>1754</v>
      </c>
      <c r="C207" s="308" t="s">
        <v>1755</v>
      </c>
      <c r="D207" s="290">
        <v>43607</v>
      </c>
      <c r="E207" s="297" t="s">
        <v>1812</v>
      </c>
      <c r="F207" s="299">
        <v>36322067</v>
      </c>
      <c r="G207" s="299" t="s">
        <v>1536</v>
      </c>
      <c r="H207" s="293">
        <v>1516.8</v>
      </c>
      <c r="I207" s="174"/>
      <c r="J207" s="167"/>
    </row>
    <row r="208" spans="1:10" ht="21">
      <c r="A208" s="69" t="s">
        <v>1472</v>
      </c>
      <c r="B208" s="300" t="s">
        <v>1756</v>
      </c>
      <c r="C208" s="308" t="s">
        <v>1757</v>
      </c>
      <c r="D208" s="290">
        <v>43607</v>
      </c>
      <c r="E208" s="289" t="s">
        <v>1758</v>
      </c>
      <c r="F208" s="299">
        <v>36531154</v>
      </c>
      <c r="G208" s="299" t="s">
        <v>1517</v>
      </c>
      <c r="H208" s="293">
        <v>1494</v>
      </c>
      <c r="I208" s="174"/>
      <c r="J208" s="167"/>
    </row>
    <row r="209" spans="1:10" ht="21">
      <c r="A209" s="69" t="s">
        <v>1472</v>
      </c>
      <c r="B209" s="300" t="s">
        <v>1759</v>
      </c>
      <c r="C209" s="308" t="s">
        <v>1760</v>
      </c>
      <c r="D209" s="290">
        <v>43607</v>
      </c>
      <c r="E209" s="289" t="s">
        <v>1758</v>
      </c>
      <c r="F209" s="299">
        <v>36531154</v>
      </c>
      <c r="G209" s="299" t="s">
        <v>1517</v>
      </c>
      <c r="H209" s="293">
        <v>3486</v>
      </c>
      <c r="I209" s="174"/>
      <c r="J209" s="167"/>
    </row>
    <row r="210" spans="1:10" ht="51.6">
      <c r="A210" s="69" t="s">
        <v>1472</v>
      </c>
      <c r="B210" s="300" t="s">
        <v>1761</v>
      </c>
      <c r="C210" s="308" t="s">
        <v>1762</v>
      </c>
      <c r="D210" s="290">
        <v>43609</v>
      </c>
      <c r="E210" s="297" t="s">
        <v>1813</v>
      </c>
      <c r="F210" s="299">
        <v>30806836</v>
      </c>
      <c r="G210" s="299" t="s">
        <v>785</v>
      </c>
      <c r="H210" s="293">
        <v>270</v>
      </c>
      <c r="I210" s="174"/>
      <c r="J210" s="167"/>
    </row>
    <row r="211" spans="1:10" ht="41.4">
      <c r="A211" s="69" t="s">
        <v>1472</v>
      </c>
      <c r="B211" s="300" t="s">
        <v>1763</v>
      </c>
      <c r="C211" s="308" t="s">
        <v>1764</v>
      </c>
      <c r="D211" s="290">
        <v>43609</v>
      </c>
      <c r="E211" s="297" t="s">
        <v>1814</v>
      </c>
      <c r="F211" s="299">
        <v>36111465</v>
      </c>
      <c r="G211" s="297" t="s">
        <v>1765</v>
      </c>
      <c r="H211" s="293">
        <v>500</v>
      </c>
      <c r="I211" s="174"/>
      <c r="J211" s="167"/>
    </row>
    <row r="212" spans="1:10" ht="41.4">
      <c r="A212" s="69" t="s">
        <v>1472</v>
      </c>
      <c r="B212" s="300" t="s">
        <v>1766</v>
      </c>
      <c r="C212" s="308" t="s">
        <v>1767</v>
      </c>
      <c r="D212" s="290">
        <v>43609</v>
      </c>
      <c r="E212" s="289" t="s">
        <v>1815</v>
      </c>
      <c r="F212" s="299">
        <v>33558884</v>
      </c>
      <c r="G212" s="299" t="s">
        <v>1628</v>
      </c>
      <c r="H212" s="293">
        <v>1700</v>
      </c>
      <c r="I212" s="174"/>
      <c r="J212" s="167"/>
    </row>
    <row r="213" spans="1:10" ht="13.2">
      <c r="A213" s="69"/>
      <c r="B213" s="69"/>
      <c r="C213" s="69"/>
      <c r="D213" s="173"/>
      <c r="E213" s="69"/>
      <c r="F213" s="69"/>
      <c r="G213" s="69"/>
      <c r="H213" s="82"/>
      <c r="I213" s="174"/>
      <c r="J213" s="167"/>
    </row>
    <row r="214" spans="1:10" ht="13.2">
      <c r="A214" s="69"/>
      <c r="B214" s="69"/>
      <c r="C214" s="69"/>
      <c r="D214" s="173"/>
      <c r="E214" s="69"/>
      <c r="F214" s="69"/>
      <c r="G214" s="69"/>
      <c r="H214" s="82"/>
      <c r="I214" s="174"/>
      <c r="J214" s="167"/>
    </row>
    <row r="215" spans="1:10" ht="13.2">
      <c r="A215" s="69"/>
      <c r="B215" s="69"/>
      <c r="C215" s="69"/>
      <c r="D215" s="173"/>
      <c r="E215" s="69"/>
      <c r="F215" s="69"/>
      <c r="G215" s="69"/>
      <c r="H215" s="82"/>
      <c r="I215" s="174"/>
      <c r="J215" s="167"/>
    </row>
    <row r="216" spans="1:10" ht="13.2">
      <c r="A216" s="69"/>
      <c r="B216" s="69"/>
      <c r="C216" s="69"/>
      <c r="D216" s="173"/>
      <c r="E216" s="69"/>
      <c r="F216" s="69"/>
      <c r="G216" s="69"/>
      <c r="H216" s="82"/>
      <c r="I216" s="174"/>
      <c r="J216" s="167"/>
    </row>
    <row r="217" spans="1:10" ht="13.2">
      <c r="A217" s="69"/>
      <c r="B217" s="69"/>
      <c r="C217" s="69"/>
      <c r="D217" s="173"/>
      <c r="E217" s="69"/>
      <c r="F217" s="69"/>
      <c r="G217" s="69"/>
      <c r="H217" s="82"/>
      <c r="I217" s="174"/>
      <c r="J217" s="167"/>
    </row>
    <row r="218" spans="1:10" ht="13.2">
      <c r="A218" s="69"/>
      <c r="B218" s="69"/>
      <c r="C218" s="69"/>
      <c r="D218" s="173"/>
      <c r="E218" s="69"/>
      <c r="F218" s="69"/>
      <c r="G218" s="69"/>
      <c r="H218" s="82"/>
      <c r="I218" s="174"/>
      <c r="J218" s="167"/>
    </row>
    <row r="219" spans="1:10" ht="13.2">
      <c r="A219" s="69"/>
      <c r="B219" s="69"/>
      <c r="C219" s="69"/>
      <c r="D219" s="173"/>
      <c r="E219" s="69"/>
      <c r="F219" s="69"/>
      <c r="G219" s="69"/>
      <c r="H219" s="82"/>
      <c r="I219" s="174"/>
      <c r="J219" s="167"/>
    </row>
    <row r="220" spans="1:10" ht="13.2">
      <c r="A220" s="69"/>
      <c r="B220" s="69"/>
      <c r="C220" s="69"/>
      <c r="D220" s="173"/>
      <c r="E220" s="69"/>
      <c r="F220" s="69"/>
      <c r="G220" s="69"/>
      <c r="H220" s="82"/>
      <c r="I220" s="174"/>
      <c r="J220" s="167"/>
    </row>
    <row r="221" spans="1:10" ht="13.2">
      <c r="A221" s="69"/>
      <c r="B221" s="69"/>
      <c r="C221" s="69"/>
      <c r="D221" s="173"/>
      <c r="E221" s="69"/>
      <c r="F221" s="69"/>
      <c r="G221" s="69"/>
      <c r="H221" s="82"/>
      <c r="I221" s="174"/>
      <c r="J221" s="167"/>
    </row>
    <row r="222" spans="1:10" ht="13.2">
      <c r="A222" s="69"/>
      <c r="B222" s="69"/>
      <c r="C222" s="69"/>
      <c r="D222" s="173"/>
      <c r="E222" s="69"/>
      <c r="F222" s="69"/>
      <c r="G222" s="69"/>
      <c r="H222" s="82"/>
      <c r="I222" s="174"/>
      <c r="J222" s="167"/>
    </row>
    <row r="223" spans="1:10" ht="13.2">
      <c r="A223" s="69"/>
      <c r="B223" s="69"/>
      <c r="C223" s="69"/>
      <c r="D223" s="173"/>
      <c r="E223" s="69"/>
      <c r="F223" s="69"/>
      <c r="G223" s="69"/>
      <c r="H223" s="82"/>
      <c r="I223" s="174"/>
      <c r="J223" s="167"/>
    </row>
    <row r="224" spans="1:10" ht="13.2">
      <c r="A224" s="69"/>
      <c r="B224" s="69"/>
      <c r="C224" s="69"/>
      <c r="D224" s="173"/>
      <c r="E224" s="69"/>
      <c r="F224" s="69"/>
      <c r="G224" s="69"/>
      <c r="H224" s="82"/>
      <c r="I224" s="174"/>
      <c r="J224" s="167"/>
    </row>
    <row r="225" spans="1:10" ht="13.2">
      <c r="A225" s="69"/>
      <c r="B225" s="69"/>
      <c r="C225" s="69"/>
      <c r="D225" s="173"/>
      <c r="E225" s="69"/>
      <c r="F225" s="69"/>
      <c r="G225" s="69"/>
      <c r="H225" s="82"/>
      <c r="I225" s="174"/>
      <c r="J225" s="167"/>
    </row>
    <row r="226" spans="1:10" ht="13.2">
      <c r="A226" s="69"/>
      <c r="B226" s="69"/>
      <c r="C226" s="69"/>
      <c r="D226" s="173"/>
      <c r="E226" s="69"/>
      <c r="F226" s="69"/>
      <c r="G226" s="69"/>
      <c r="H226" s="82"/>
      <c r="I226" s="174"/>
      <c r="J226" s="167"/>
    </row>
    <row r="227" spans="1:10" ht="13.2">
      <c r="A227" s="69"/>
      <c r="B227" s="69"/>
      <c r="C227" s="69"/>
      <c r="D227" s="173"/>
      <c r="E227" s="69"/>
      <c r="F227" s="69"/>
      <c r="G227" s="69"/>
      <c r="H227" s="82"/>
      <c r="I227" s="174"/>
      <c r="J227" s="167"/>
    </row>
    <row r="228" spans="1:10" ht="13.2">
      <c r="A228" s="69"/>
      <c r="B228" s="69"/>
      <c r="C228" s="69"/>
      <c r="D228" s="173"/>
      <c r="E228" s="69"/>
      <c r="F228" s="69"/>
      <c r="G228" s="69"/>
      <c r="H228" s="82"/>
      <c r="I228" s="174"/>
      <c r="J228" s="167"/>
    </row>
    <row r="229" spans="1:10" ht="13.2">
      <c r="A229" s="69"/>
      <c r="B229" s="69"/>
      <c r="C229" s="69"/>
      <c r="D229" s="173"/>
      <c r="E229" s="69"/>
      <c r="F229" s="69"/>
      <c r="G229" s="69"/>
      <c r="H229" s="82"/>
      <c r="I229" s="174"/>
      <c r="J229" s="167"/>
    </row>
    <row r="230" spans="1:10" ht="13.2">
      <c r="A230" s="69"/>
      <c r="B230" s="69"/>
      <c r="C230" s="69"/>
      <c r="D230" s="173"/>
      <c r="E230" s="69"/>
      <c r="F230" s="69"/>
      <c r="G230" s="69"/>
      <c r="H230" s="82"/>
      <c r="I230" s="174"/>
      <c r="J230" s="167"/>
    </row>
    <row r="231" spans="1:10" ht="13.2">
      <c r="A231" s="69"/>
      <c r="C231" s="69"/>
      <c r="D231" s="173"/>
      <c r="E231" s="69"/>
      <c r="F231" s="69"/>
      <c r="G231" s="69"/>
      <c r="H231" s="82"/>
      <c r="I231" s="174"/>
      <c r="J231" s="167"/>
    </row>
  </sheetData>
  <sheetProtection selectLockedCells="1" selectUnlockedCells="1"/>
  <mergeCells count="5">
    <mergeCell ref="A100:G100"/>
    <mergeCell ref="H100:I100"/>
    <mergeCell ref="A101:G101"/>
    <mergeCell ref="H101:I101"/>
    <mergeCell ref="A105:I105"/>
  </mergeCells>
  <conditionalFormatting sqref="C532:D595 C622:D641 D1361 G226:G238 G246:H272 G318:G321 G326:G345 G357:H407 G418:G453 G456:G468 G497:H528 G532:G595 G622:H641 G643:H685 G697:H697 G699:H804 G806:G901 G903:G906 G913:I915 G919:G1049 G1052:G1055 G1058 G1062:G1078 G1080:G1085 G1087:H1106 G1108 G1111:G1123 G1128 G1155:H1157 G1191:G1215 G1250 G1253:H1267 G1286:H1286 G1299 G1324:G1356 G1361 G1383:G1385 G1388:G1399 G1402 G1404 G1410:G1449 G1456:G1457 G1459:G4997 H225:H238 H318:H345 H418:H468 H471:H480 H486:H489 H493 H532:H604 H806:I906 H919:H1050 H1052:H1058 H1062:H1085 H1108:H1123 H1128:H1133 H1160 H1165:H1215 H1250:H1251 H1299:H1356 H1361:H1364 H1383:H1402 H1404:H1406 H1410:H1450 H1456:H4997 I156:I345 I357:I489 I493:I528 I532:I804 I919:I1058 I1062:I1158 I1160:I1366 I1369:I4997 C326:D345 C357:D407 C418:D453 C456:D468 C497:D528 C643:D685 C903:D906 C913:D915 C919:D1049 C1052:D1055 C1058:D1058 C1062:D1078 C1080:D1085 C1087:D1106 C1108:D1108 C1112:D1123 C1128:D1128 C1155:D1157 C1159:D1159 C1191:D1215 C1299:D1299 C1324:D1356 C1383:D1385 C1404:D1404 C1410:D1449 C1456:D1457 C1459:D4997 C1160 C408:H417 C642:H642 C213:D272 C1450:C1455 C454:G455 C1162 C1164 C1079:G1079 C1050:G1051 C1163:H1163 C1158 C1403 C1407:D1408 C1161:G1161 C475:G480 C1111 C1141:C1145 C1129:C1133 C493:D493 C481:D489 C1135:C1138 C1366 C1290:C1298 C1409 C1268:G1268 C1134:H1134 C1365:H1365 C469:C474 C1107 C1250:D1267 C1388:D1402 C273:H273 C494:H496 C805:I805 A805 C806:D901 C1216:H1249 C1369:C1376 C1149 C686 C1086:H1086 A1086 C346:I356 C902:G902 A902 A322:A325 C322:G325 C274:D321 A1386:A1387 C1386:G1387 C1357:C1364 A1109:A1110 C1109:G1110 C1269:D1289 C1458:G1458 C1300:C1323 A1405:A1406 C1405:G1406 A1056:A1057 C1056:G1057 C1165:G1190 A490:A492 C490:I492 A529:A531 C529:I531 A907:A912 C907:I912 A916:A918 C916:I918 A1059:A1061 C1059:I1061 A1367:A1368 C1367:I1368 C1150:H1154 C1377:G1382 C1146:H1148 C687:D804 C1124:H1124 C1125:G1127 C605:H621 I107:I146 A107:A320">
    <cfRule type="expression" dxfId="313" priority="131" stopIfTrue="1">
      <formula>$A107&lt;&gt;""</formula>
    </cfRule>
  </conditionalFormatting>
  <conditionalFormatting sqref="I147:I155">
    <cfRule type="expression" dxfId="312" priority="132" stopIfTrue="1">
      <formula>$A147&lt;&gt;""</formula>
    </cfRule>
  </conditionalFormatting>
  <conditionalFormatting sqref="H1159:I1159">
    <cfRule type="expression" dxfId="311" priority="133" stopIfTrue="1">
      <formula>$A1159&lt;&gt;""</formula>
    </cfRule>
  </conditionalFormatting>
  <conditionalFormatting sqref="E225:F238 E246:F272 E318:F321 E326:F345 E357:F407 E418:F453 E456:F468 E497:F528 E532:F539 E541:F595 E622:F641 E643:F685 E697:F697 E699:F804 E806:F807 E809:F815 E817:F822 E824:F901 E903:F906 E913:F915 E919:F1049 E1052:F1055 E1058:F1058 E1062:F1078 E1080:F1085 E1087:F1106 E1108:F1108 E1112:F1123 E1128:F1128 E1155:F1157 E1191:F1215 E1250:F1251 E1253:F1267 E1286:F1286 E1299:F1299 E1324:F1356 E1361:F1361 E1383:F1385 E1388:F1389 E1402:F1402 E1404:F1404 E1410:F1449 E1456:F1457 E1459:F4997">
    <cfRule type="expression" dxfId="310" priority="134" stopIfTrue="1">
      <formula>$A225&lt;&gt;""</formula>
    </cfRule>
  </conditionalFormatting>
  <conditionalFormatting sqref="A321 A326:A489 A493:A528 A532:A804 A818:A901 A903:A906 A913:A915 A919:A1055 A1058 A1062:A1085 A1087:A1108 A1111:A1138 A1141:A1166 A1169:A1287 A1290:A1303 A1306:A1358 A1361:A1366 A1369:A1385 A1388:A1404 A1407:A4997">
    <cfRule type="expression" dxfId="309" priority="135" stopIfTrue="1">
      <formula>$A321&lt;&gt;""</formula>
    </cfRule>
  </conditionalFormatting>
  <conditionalFormatting sqref="G225">
    <cfRule type="expression" dxfId="308" priority="136" stopIfTrue="1">
      <formula>$A225&lt;&gt;""</formula>
    </cfRule>
  </conditionalFormatting>
  <conditionalFormatting sqref="E1159:G1159">
    <cfRule type="expression" dxfId="307" priority="137" stopIfTrue="1">
      <formula>$A1159&lt;&gt;""</formula>
    </cfRule>
  </conditionalFormatting>
  <conditionalFormatting sqref="D1130:D1133">
    <cfRule type="expression" dxfId="306" priority="138" stopIfTrue="1">
      <formula>$A1130&lt;&gt;""</formula>
    </cfRule>
  </conditionalFormatting>
  <conditionalFormatting sqref="G1130:G1133">
    <cfRule type="expression" dxfId="305" priority="139" stopIfTrue="1">
      <formula>$A1130&lt;&gt;""</formula>
    </cfRule>
  </conditionalFormatting>
  <conditionalFormatting sqref="E1130:F1133">
    <cfRule type="expression" dxfId="304" priority="140" stopIfTrue="1">
      <formula>$A1130&lt;&gt;""</formula>
    </cfRule>
  </conditionalFormatting>
  <conditionalFormatting sqref="D1300:D1303 D1306:D1311 D1313:D1323">
    <cfRule type="expression" dxfId="303" priority="142" stopIfTrue="1">
      <formula>$A1300&lt;&gt;""</formula>
    </cfRule>
  </conditionalFormatting>
  <conditionalFormatting sqref="G1300:G1303 G1306:G1311 G1313:G1323">
    <cfRule type="expression" dxfId="302" priority="143" stopIfTrue="1">
      <formula>$A1300&lt;&gt;""</formula>
    </cfRule>
  </conditionalFormatting>
  <conditionalFormatting sqref="E1300:F1303 E1306:F1311 E1313:F1323">
    <cfRule type="expression" dxfId="301" priority="144" stopIfTrue="1">
      <formula>$A1300&lt;&gt;""</formula>
    </cfRule>
  </conditionalFormatting>
  <conditionalFormatting sqref="D1160">
    <cfRule type="expression" dxfId="300" priority="146" stopIfTrue="1">
      <formula>$A1160&lt;&gt;""</formula>
    </cfRule>
  </conditionalFormatting>
  <conditionalFormatting sqref="E1160:G1160">
    <cfRule type="expression" dxfId="299" priority="147" stopIfTrue="1">
      <formula>$A1160&lt;&gt;""</formula>
    </cfRule>
  </conditionalFormatting>
  <conditionalFormatting sqref="E239:H239">
    <cfRule type="expression" dxfId="298" priority="150" stopIfTrue="1">
      <formula>$A239&lt;&gt;""</formula>
    </cfRule>
  </conditionalFormatting>
  <conditionalFormatting sqref="E1362:F1364">
    <cfRule type="expression" dxfId="297" priority="151" stopIfTrue="1">
      <formula>$A1362&lt;&gt;""</formula>
    </cfRule>
  </conditionalFormatting>
  <conditionalFormatting sqref="D1362:D1364">
    <cfRule type="expression" dxfId="296" priority="152" stopIfTrue="1">
      <formula>$A1362&lt;&gt;""</formula>
    </cfRule>
  </conditionalFormatting>
  <conditionalFormatting sqref="G1362:G1364">
    <cfRule type="expression" dxfId="295" priority="153" stopIfTrue="1">
      <formula>$A1362&lt;&gt;""</formula>
    </cfRule>
  </conditionalFormatting>
  <conditionalFormatting sqref="H1451:H1455">
    <cfRule type="expression" dxfId="294" priority="155" stopIfTrue="1">
      <formula>$A1451&lt;&gt;""</formula>
    </cfRule>
  </conditionalFormatting>
  <conditionalFormatting sqref="D1451:D1455">
    <cfRule type="expression" dxfId="293" priority="156" stopIfTrue="1">
      <formula>$A1451&lt;&gt;""</formula>
    </cfRule>
  </conditionalFormatting>
  <conditionalFormatting sqref="G1451:G1455">
    <cfRule type="expression" dxfId="292" priority="157" stopIfTrue="1">
      <formula>$A1451&lt;&gt;""</formula>
    </cfRule>
  </conditionalFormatting>
  <conditionalFormatting sqref="E1451:F1455">
    <cfRule type="expression" dxfId="291" priority="158" stopIfTrue="1">
      <formula>$A1451&lt;&gt;""</formula>
    </cfRule>
  </conditionalFormatting>
  <conditionalFormatting sqref="G240:H243">
    <cfRule type="expression" dxfId="290" priority="161" stopIfTrue="1">
      <formula>$A240&lt;&gt;""</formula>
    </cfRule>
  </conditionalFormatting>
  <conditionalFormatting sqref="E240:F243">
    <cfRule type="expression" dxfId="289" priority="162" stopIfTrue="1">
      <formula>$A240&lt;&gt;""</formula>
    </cfRule>
  </conditionalFormatting>
  <conditionalFormatting sqref="H213:H224">
    <cfRule type="expression" dxfId="288" priority="164" stopIfTrue="1">
      <formula>$A213&lt;&gt;""</formula>
    </cfRule>
  </conditionalFormatting>
  <conditionalFormatting sqref="H1136:H1137">
    <cfRule type="expression" dxfId="287" priority="165" stopIfTrue="1">
      <formula>$A1136&lt;&gt;""</formula>
    </cfRule>
  </conditionalFormatting>
  <conditionalFormatting sqref="D1136:D1137">
    <cfRule type="expression" dxfId="286" priority="167" stopIfTrue="1">
      <formula>$A1136&lt;&gt;""</formula>
    </cfRule>
  </conditionalFormatting>
  <conditionalFormatting sqref="G1136:G1137">
    <cfRule type="expression" dxfId="285" priority="169" stopIfTrue="1">
      <formula>$A1136&lt;&gt;""</formula>
    </cfRule>
  </conditionalFormatting>
  <conditionalFormatting sqref="E1136:F1137">
    <cfRule type="expression" dxfId="284" priority="170" stopIfTrue="1">
      <formula>$A1136&lt;&gt;""</formula>
    </cfRule>
  </conditionalFormatting>
  <conditionalFormatting sqref="H1369:H1373">
    <cfRule type="expression" dxfId="283" priority="171" stopIfTrue="1">
      <formula>$A1369&lt;&gt;""</formula>
    </cfRule>
  </conditionalFormatting>
  <conditionalFormatting sqref="D1138 D1141 H1138:H1145">
    <cfRule type="expression" dxfId="282" priority="172" stopIfTrue="1">
      <formula>$A1138&lt;&gt;""</formula>
    </cfRule>
  </conditionalFormatting>
  <conditionalFormatting sqref="G1369:G1373">
    <cfRule type="expression" dxfId="281" priority="173" stopIfTrue="1">
      <formula>$A1369&lt;&gt;""</formula>
    </cfRule>
  </conditionalFormatting>
  <conditionalFormatting sqref="G1138 G1141">
    <cfRule type="expression" dxfId="280" priority="174" stopIfTrue="1">
      <formula>$A1138&lt;&gt;""</formula>
    </cfRule>
  </conditionalFormatting>
  <conditionalFormatting sqref="E1138:F1138 E1141:F1141">
    <cfRule type="expression" dxfId="279" priority="175" stopIfTrue="1">
      <formula>$A1138&lt;&gt;""</formula>
    </cfRule>
  </conditionalFormatting>
  <conditionalFormatting sqref="E1369:F1373">
    <cfRule type="expression" dxfId="278" priority="177" stopIfTrue="1">
      <formula>$A1369&lt;&gt;""</formula>
    </cfRule>
  </conditionalFormatting>
  <conditionalFormatting sqref="E473:F474 G472:G474">
    <cfRule type="expression" dxfId="277" priority="180" stopIfTrue="1">
      <formula>$A472&lt;&gt;""</formula>
    </cfRule>
  </conditionalFormatting>
  <conditionalFormatting sqref="D472:D474">
    <cfRule type="expression" dxfId="276" priority="181" stopIfTrue="1">
      <formula>$A472&lt;&gt;""</formula>
    </cfRule>
  </conditionalFormatting>
  <conditionalFormatting sqref="D1450">
    <cfRule type="expression" dxfId="275" priority="183" stopIfTrue="1">
      <formula>$A1450&lt;&gt;""</formula>
    </cfRule>
  </conditionalFormatting>
  <conditionalFormatting sqref="G1450">
    <cfRule type="expression" dxfId="274" priority="184" stopIfTrue="1">
      <formula>$A1450&lt;&gt;""</formula>
    </cfRule>
  </conditionalFormatting>
  <conditionalFormatting sqref="E1450:F1450">
    <cfRule type="expression" dxfId="273" priority="185" stopIfTrue="1">
      <formula>$A1450&lt;&gt;""</formula>
    </cfRule>
  </conditionalFormatting>
  <conditionalFormatting sqref="D1162 D1164">
    <cfRule type="expression" dxfId="272" priority="188" stopIfTrue="1">
      <formula>$A1162&lt;&gt;""</formula>
    </cfRule>
  </conditionalFormatting>
  <conditionalFormatting sqref="E1162:H1162 E1164:H1164">
    <cfRule type="expression" dxfId="271" priority="189" stopIfTrue="1">
      <formula>$A1162&lt;&gt;""</formula>
    </cfRule>
  </conditionalFormatting>
  <conditionalFormatting sqref="H1051">
    <cfRule type="expression" dxfId="270" priority="191" stopIfTrue="1">
      <formula>$A1051&lt;&gt;""</formula>
    </cfRule>
  </conditionalFormatting>
  <conditionalFormatting sqref="H1287:H1294 H1297:H1298">
    <cfRule type="expression" dxfId="269" priority="193" stopIfTrue="1">
      <formula>$A1287&lt;&gt;""</formula>
    </cfRule>
  </conditionalFormatting>
  <conditionalFormatting sqref="E1290:F1294 E1297:F1298">
    <cfRule type="expression" dxfId="268" priority="194" stopIfTrue="1">
      <formula>$A1290&lt;&gt;""</formula>
    </cfRule>
  </conditionalFormatting>
  <conditionalFormatting sqref="E1287:G1287 G1290:G1294 G1297:G1298">
    <cfRule type="expression" dxfId="267" priority="196" stopIfTrue="1">
      <formula>$A1287&lt;&gt;""</formula>
    </cfRule>
  </conditionalFormatting>
  <conditionalFormatting sqref="D1290:D1294 D1297:D1298">
    <cfRule type="expression" dxfId="266" priority="197" stopIfTrue="1">
      <formula>$A1290&lt;&gt;""</formula>
    </cfRule>
  </conditionalFormatting>
  <conditionalFormatting sqref="D1358 H1358:H1360">
    <cfRule type="expression" dxfId="265" priority="199" stopIfTrue="1">
      <formula>$A1358&lt;&gt;""</formula>
    </cfRule>
  </conditionalFormatting>
  <conditionalFormatting sqref="G1358">
    <cfRule type="expression" dxfId="264" priority="200" stopIfTrue="1">
      <formula>$A1358&lt;&gt;""</formula>
    </cfRule>
  </conditionalFormatting>
  <conditionalFormatting sqref="E1358:F1358">
    <cfRule type="expression" dxfId="263" priority="202" stopIfTrue="1">
      <formula>$A1358&lt;&gt;""</formula>
    </cfRule>
  </conditionalFormatting>
  <conditionalFormatting sqref="H1158">
    <cfRule type="expression" dxfId="262" priority="204" stopIfTrue="1">
      <formula>$A1158&lt;&gt;""</formula>
    </cfRule>
  </conditionalFormatting>
  <conditionalFormatting sqref="D1158">
    <cfRule type="expression" dxfId="261" priority="205" stopIfTrue="1">
      <formula>$A1158&lt;&gt;""</formula>
    </cfRule>
  </conditionalFormatting>
  <conditionalFormatting sqref="E1158:G1158">
    <cfRule type="expression" dxfId="260" priority="206" stopIfTrue="1">
      <formula>$A1158&lt;&gt;""</formula>
    </cfRule>
  </conditionalFormatting>
  <conditionalFormatting sqref="H1403">
    <cfRule type="expression" dxfId="259" priority="208" stopIfTrue="1">
      <formula>$A1403&lt;&gt;""</formula>
    </cfRule>
  </conditionalFormatting>
  <conditionalFormatting sqref="E1403:G1403">
    <cfRule type="expression" dxfId="258" priority="209" stopIfTrue="1">
      <formula>$A1403&lt;&gt;""</formula>
    </cfRule>
  </conditionalFormatting>
  <conditionalFormatting sqref="D1403">
    <cfRule type="expression" dxfId="257" priority="210" stopIfTrue="1">
      <formula>$A1403&lt;&gt;""</formula>
    </cfRule>
  </conditionalFormatting>
  <conditionalFormatting sqref="H1407:H1408">
    <cfRule type="expression" dxfId="256" priority="212" stopIfTrue="1">
      <formula>$A1407&lt;&gt;""</formula>
    </cfRule>
  </conditionalFormatting>
  <conditionalFormatting sqref="E1407:G1408">
    <cfRule type="expression" dxfId="255" priority="213" stopIfTrue="1">
      <formula>$A1407&lt;&gt;""</formula>
    </cfRule>
  </conditionalFormatting>
  <conditionalFormatting sqref="H1161">
    <cfRule type="expression" dxfId="254" priority="214" stopIfTrue="1">
      <formula>$A1161&lt;&gt;""</formula>
    </cfRule>
  </conditionalFormatting>
  <conditionalFormatting sqref="G486">
    <cfRule type="expression" dxfId="253" priority="216" stopIfTrue="1">
      <formula>$A486&lt;&gt;""</formula>
    </cfRule>
  </conditionalFormatting>
  <conditionalFormatting sqref="G1251">
    <cfRule type="expression" dxfId="252" priority="217" stopIfTrue="1">
      <formula>$A1251&lt;&gt;""</formula>
    </cfRule>
  </conditionalFormatting>
  <conditionalFormatting sqref="E1111:F1111">
    <cfRule type="expression" dxfId="251" priority="218" stopIfTrue="1">
      <formula>$A1111&lt;&gt;""</formula>
    </cfRule>
  </conditionalFormatting>
  <conditionalFormatting sqref="D1111">
    <cfRule type="expression" dxfId="250" priority="219" stopIfTrue="1">
      <formula>$A1111&lt;&gt;""</formula>
    </cfRule>
  </conditionalFormatting>
  <conditionalFormatting sqref="D1369:D1373">
    <cfRule type="expression" dxfId="249" priority="221" stopIfTrue="1">
      <formula>$A1369&lt;&gt;""</formula>
    </cfRule>
  </conditionalFormatting>
  <conditionalFormatting sqref="G1142:G1145">
    <cfRule type="expression" dxfId="248" priority="223" stopIfTrue="1">
      <formula>$A1142&lt;&gt;""</formula>
    </cfRule>
  </conditionalFormatting>
  <conditionalFormatting sqref="D1142:D1145">
    <cfRule type="expression" dxfId="247" priority="224" stopIfTrue="1">
      <formula>$A1142&lt;&gt;""</formula>
    </cfRule>
  </conditionalFormatting>
  <conditionalFormatting sqref="E1142:F1145">
    <cfRule type="expression" dxfId="246" priority="225" stopIfTrue="1">
      <formula>$A1142&lt;&gt;""</formula>
    </cfRule>
  </conditionalFormatting>
  <conditionalFormatting sqref="D1129">
    <cfRule type="expression" dxfId="245" priority="227" stopIfTrue="1">
      <formula>$A1129&lt;&gt;""</formula>
    </cfRule>
  </conditionalFormatting>
  <conditionalFormatting sqref="G1129">
    <cfRule type="expression" dxfId="244" priority="228" stopIfTrue="1">
      <formula>$A1129&lt;&gt;""</formula>
    </cfRule>
  </conditionalFormatting>
  <conditionalFormatting sqref="E1129:F1129">
    <cfRule type="expression" dxfId="243" priority="229" stopIfTrue="1">
      <formula>$A1129&lt;&gt;""</formula>
    </cfRule>
  </conditionalFormatting>
  <conditionalFormatting sqref="H1357">
    <cfRule type="expression" dxfId="242" priority="231" stopIfTrue="1">
      <formula>$A1357&lt;&gt;""</formula>
    </cfRule>
  </conditionalFormatting>
  <conditionalFormatting sqref="D1357">
    <cfRule type="expression" dxfId="241" priority="232" stopIfTrue="1">
      <formula>$A1357&lt;&gt;""</formula>
    </cfRule>
  </conditionalFormatting>
  <conditionalFormatting sqref="G1357">
    <cfRule type="expression" dxfId="240" priority="233" stopIfTrue="1">
      <formula>$A1357&lt;&gt;""</formula>
    </cfRule>
  </conditionalFormatting>
  <conditionalFormatting sqref="E1357:F1357">
    <cfRule type="expression" dxfId="239" priority="234" stopIfTrue="1">
      <formula>$A1357&lt;&gt;""</formula>
    </cfRule>
  </conditionalFormatting>
  <conditionalFormatting sqref="E486:F486">
    <cfRule type="expression" dxfId="238" priority="236" stopIfTrue="1">
      <formula>$A486&lt;&gt;""</formula>
    </cfRule>
  </conditionalFormatting>
  <conditionalFormatting sqref="H481:H485">
    <cfRule type="expression" dxfId="237" priority="237" stopIfTrue="1">
      <formula>$A481&lt;&gt;""</formula>
    </cfRule>
  </conditionalFormatting>
  <conditionalFormatting sqref="E481:F483 G481:G485">
    <cfRule type="expression" dxfId="236" priority="238" stopIfTrue="1">
      <formula>$A481&lt;&gt;""</formula>
    </cfRule>
  </conditionalFormatting>
  <conditionalFormatting sqref="D1135 H1135">
    <cfRule type="expression" dxfId="235" priority="239" stopIfTrue="1">
      <formula>$A1135&lt;&gt;""</formula>
    </cfRule>
  </conditionalFormatting>
  <conditionalFormatting sqref="G1135">
    <cfRule type="expression" dxfId="234" priority="240" stopIfTrue="1">
      <formula>$A1135&lt;&gt;""</formula>
    </cfRule>
  </conditionalFormatting>
  <conditionalFormatting sqref="E1135:F1135">
    <cfRule type="expression" dxfId="233" priority="241" stopIfTrue="1">
      <formula>$A1135&lt;&gt;""</formula>
    </cfRule>
  </conditionalFormatting>
  <conditionalFormatting sqref="D1366 H1366">
    <cfRule type="expression" dxfId="232" priority="243" stopIfTrue="1">
      <formula>$A1366&lt;&gt;""</formula>
    </cfRule>
  </conditionalFormatting>
  <conditionalFormatting sqref="G1366">
    <cfRule type="expression" dxfId="231" priority="244" stopIfTrue="1">
      <formula>$A1366&lt;&gt;""</formula>
    </cfRule>
  </conditionalFormatting>
  <conditionalFormatting sqref="E1366:F1366">
    <cfRule type="expression" dxfId="230" priority="245" stopIfTrue="1">
      <formula>$A1366&lt;&gt;""</formula>
    </cfRule>
  </conditionalFormatting>
  <conditionalFormatting sqref="H1295:H1296">
    <cfRule type="expression" dxfId="229" priority="247" stopIfTrue="1">
      <formula>$A1295&lt;&gt;""</formula>
    </cfRule>
  </conditionalFormatting>
  <conditionalFormatting sqref="D1295:D1296">
    <cfRule type="expression" dxfId="228" priority="248" stopIfTrue="1">
      <formula>$A1295&lt;&gt;""</formula>
    </cfRule>
  </conditionalFormatting>
  <conditionalFormatting sqref="G1295:G1296">
    <cfRule type="expression" dxfId="227" priority="249" stopIfTrue="1">
      <formula>$A1295&lt;&gt;""</formula>
    </cfRule>
  </conditionalFormatting>
  <conditionalFormatting sqref="E1295:F1296">
    <cfRule type="expression" dxfId="226" priority="250" stopIfTrue="1">
      <formula>$A1295&lt;&gt;""</formula>
    </cfRule>
  </conditionalFormatting>
  <conditionalFormatting sqref="H1409">
    <cfRule type="expression" dxfId="225" priority="252" stopIfTrue="1">
      <formula>$A1409&lt;&gt;""</formula>
    </cfRule>
  </conditionalFormatting>
  <conditionalFormatting sqref="D1409">
    <cfRule type="expression" dxfId="224" priority="253" stopIfTrue="1">
      <formula>$A1409&lt;&gt;""</formula>
    </cfRule>
  </conditionalFormatting>
  <conditionalFormatting sqref="G1409">
    <cfRule type="expression" dxfId="223" priority="254" stopIfTrue="1">
      <formula>$A1409&lt;&gt;""</formula>
    </cfRule>
  </conditionalFormatting>
  <conditionalFormatting sqref="E1409:F1409">
    <cfRule type="expression" dxfId="222" priority="255" stopIfTrue="1">
      <formula>$A1409&lt;&gt;""</formula>
    </cfRule>
  </conditionalFormatting>
  <conditionalFormatting sqref="H1268:H1285">
    <cfRule type="expression" dxfId="221" priority="258" stopIfTrue="1">
      <formula>$A1268&lt;&gt;""</formula>
    </cfRule>
  </conditionalFormatting>
  <conditionalFormatting sqref="E244:H244">
    <cfRule type="expression" dxfId="220" priority="259" stopIfTrue="1">
      <formula>$A244&lt;&gt;""</formula>
    </cfRule>
  </conditionalFormatting>
  <conditionalFormatting sqref="E487:G489 E493:G493">
    <cfRule type="expression" dxfId="219" priority="260" stopIfTrue="1">
      <formula>$A487&lt;&gt;""</formula>
    </cfRule>
  </conditionalFormatting>
  <conditionalFormatting sqref="E1269:F1271 G1269:G1285">
    <cfRule type="expression" dxfId="218" priority="261" stopIfTrue="1">
      <formula>$A1269&lt;&gt;""</formula>
    </cfRule>
  </conditionalFormatting>
  <conditionalFormatting sqref="H245">
    <cfRule type="expression" dxfId="217" priority="264" stopIfTrue="1">
      <formula>$A245&lt;&gt;""</formula>
    </cfRule>
  </conditionalFormatting>
  <conditionalFormatting sqref="E471:F471">
    <cfRule type="expression" dxfId="216" priority="265" stopIfTrue="1">
      <formula>$A471&lt;&gt;""</formula>
    </cfRule>
  </conditionalFormatting>
  <conditionalFormatting sqref="G471">
    <cfRule type="expression" dxfId="215" priority="266" stopIfTrue="1">
      <formula>$A471&lt;&gt;""</formula>
    </cfRule>
  </conditionalFormatting>
  <conditionalFormatting sqref="D471">
    <cfRule type="expression" dxfId="214" priority="267" stopIfTrue="1">
      <formula>$A471&lt;&gt;""</formula>
    </cfRule>
  </conditionalFormatting>
  <conditionalFormatting sqref="H469:H470">
    <cfRule type="expression" dxfId="213" priority="269" stopIfTrue="1">
      <formula>$A469&lt;&gt;""</formula>
    </cfRule>
  </conditionalFormatting>
  <conditionalFormatting sqref="E469:G470">
    <cfRule type="expression" dxfId="212" priority="270" stopIfTrue="1">
      <formula>$A469&lt;&gt;""</formula>
    </cfRule>
  </conditionalFormatting>
  <conditionalFormatting sqref="D469:D470">
    <cfRule type="expression" dxfId="211" priority="271" stopIfTrue="1">
      <formula>$A469&lt;&gt;""</formula>
    </cfRule>
  </conditionalFormatting>
  <conditionalFormatting sqref="E472:F472">
    <cfRule type="expression" dxfId="210" priority="273" stopIfTrue="1">
      <formula>$A472&lt;&gt;""</formula>
    </cfRule>
  </conditionalFormatting>
  <conditionalFormatting sqref="H1107">
    <cfRule type="expression" dxfId="209" priority="275" stopIfTrue="1">
      <formula>$A1107&lt;&gt;""</formula>
    </cfRule>
  </conditionalFormatting>
  <conditionalFormatting sqref="D1107">
    <cfRule type="expression" dxfId="208" priority="276" stopIfTrue="1">
      <formula>$A1107&lt;&gt;""</formula>
    </cfRule>
  </conditionalFormatting>
  <conditionalFormatting sqref="G1107">
    <cfRule type="expression" dxfId="207" priority="278" stopIfTrue="1">
      <formula>$A1107&lt;&gt;""</formula>
    </cfRule>
  </conditionalFormatting>
  <conditionalFormatting sqref="E1272:F1285">
    <cfRule type="expression" dxfId="206" priority="281" stopIfTrue="1">
      <formula>$A1272&lt;&gt;""</formula>
    </cfRule>
  </conditionalFormatting>
  <conditionalFormatting sqref="E484:F485">
    <cfRule type="expression" dxfId="205" priority="282" stopIfTrue="1">
      <formula>$A484&lt;&gt;""</formula>
    </cfRule>
  </conditionalFormatting>
  <conditionalFormatting sqref="E245:F245">
    <cfRule type="expression" dxfId="204" priority="283" stopIfTrue="1">
      <formula>$A245&lt;&gt;""</formula>
    </cfRule>
  </conditionalFormatting>
  <conditionalFormatting sqref="G245">
    <cfRule type="expression" dxfId="203" priority="284" stopIfTrue="1">
      <formula>$A245&lt;&gt;""</formula>
    </cfRule>
  </conditionalFormatting>
  <conditionalFormatting sqref="H1252">
    <cfRule type="expression" dxfId="202" priority="286" stopIfTrue="1">
      <formula>$A1252&lt;&gt;""</formula>
    </cfRule>
  </conditionalFormatting>
  <conditionalFormatting sqref="E1252:G1252">
    <cfRule type="expression" dxfId="201" priority="287" stopIfTrue="1">
      <formula>$A1252&lt;&gt;""</formula>
    </cfRule>
  </conditionalFormatting>
  <conditionalFormatting sqref="E1390:F1399">
    <cfRule type="expression" dxfId="200" priority="288" stopIfTrue="1">
      <formula>$A1390&lt;&gt;""</formula>
    </cfRule>
  </conditionalFormatting>
  <conditionalFormatting sqref="B1140:B4996 B213:B1137">
    <cfRule type="expression" dxfId="199" priority="295" stopIfTrue="1">
      <formula>$A214&lt;&gt;""</formula>
    </cfRule>
  </conditionalFormatting>
  <conditionalFormatting sqref="G274:H274">
    <cfRule type="expression" dxfId="198" priority="297" stopIfTrue="1">
      <formula>$A274&lt;&gt;""</formula>
    </cfRule>
  </conditionalFormatting>
  <conditionalFormatting sqref="E275:G277 H275:H280">
    <cfRule type="expression" dxfId="197" priority="298" stopIfTrue="1">
      <formula>$A275&lt;&gt;""</formula>
    </cfRule>
  </conditionalFormatting>
  <conditionalFormatting sqref="E278:G280">
    <cfRule type="expression" dxfId="196" priority="299" stopIfTrue="1">
      <formula>$A278&lt;&gt;""</formula>
    </cfRule>
  </conditionalFormatting>
  <conditionalFormatting sqref="H281:H287">
    <cfRule type="expression" dxfId="195" priority="304" stopIfTrue="1">
      <formula>$A281&lt;&gt;""</formula>
    </cfRule>
  </conditionalFormatting>
  <conditionalFormatting sqref="E281:G287">
    <cfRule type="expression" dxfId="194" priority="305" stopIfTrue="1">
      <formula>$A281&lt;&gt;""</formula>
    </cfRule>
  </conditionalFormatting>
  <conditionalFormatting sqref="E1107:F1107">
    <cfRule type="expression" dxfId="193" priority="307" stopIfTrue="1">
      <formula>$A1107&lt;&gt;""</formula>
    </cfRule>
  </conditionalFormatting>
  <conditionalFormatting sqref="D1312">
    <cfRule type="expression" dxfId="192" priority="308" stopIfTrue="1">
      <formula>$A1312&lt;&gt;""</formula>
    </cfRule>
  </conditionalFormatting>
  <conditionalFormatting sqref="G1312">
    <cfRule type="expression" dxfId="191" priority="310" stopIfTrue="1">
      <formula>$A1312&lt;&gt;""</formula>
    </cfRule>
  </conditionalFormatting>
  <conditionalFormatting sqref="E1312:F1312">
    <cfRule type="expression" dxfId="190" priority="311" stopIfTrue="1">
      <formula>$A1312&lt;&gt;""</formula>
    </cfRule>
  </conditionalFormatting>
  <conditionalFormatting sqref="G213:G222">
    <cfRule type="expression" dxfId="189" priority="312" stopIfTrue="1">
      <formula>$A213&lt;&gt;""</formula>
    </cfRule>
  </conditionalFormatting>
  <conditionalFormatting sqref="E213:F222">
    <cfRule type="expression" dxfId="188" priority="313" stopIfTrue="1">
      <formula>$A213&lt;&gt;""</formula>
    </cfRule>
  </conditionalFormatting>
  <conditionalFormatting sqref="E288:H288">
    <cfRule type="expression" dxfId="187" priority="315" stopIfTrue="1">
      <formula>$A288&lt;&gt;""</formula>
    </cfRule>
  </conditionalFormatting>
  <conditionalFormatting sqref="E289:H317">
    <cfRule type="expression" dxfId="186" priority="316" stopIfTrue="1">
      <formula>$A289&lt;&gt;""</formula>
    </cfRule>
  </conditionalFormatting>
  <conditionalFormatting sqref="A806:A815">
    <cfRule type="expression" dxfId="185" priority="320" stopIfTrue="1">
      <formula>$A806&lt;&gt;""</formula>
    </cfRule>
  </conditionalFormatting>
  <conditionalFormatting sqref="E808:F808">
    <cfRule type="expression" dxfId="184" priority="321" stopIfTrue="1">
      <formula>$A808&lt;&gt;""</formula>
    </cfRule>
  </conditionalFormatting>
  <conditionalFormatting sqref="A816">
    <cfRule type="expression" dxfId="183" priority="323" stopIfTrue="1">
      <formula>$A816&lt;&gt;""</formula>
    </cfRule>
  </conditionalFormatting>
  <conditionalFormatting sqref="E816:F816">
    <cfRule type="expression" dxfId="182" priority="324" stopIfTrue="1">
      <formula>$A816&lt;&gt;""</formula>
    </cfRule>
  </conditionalFormatting>
  <conditionalFormatting sqref="A817">
    <cfRule type="expression" dxfId="181" priority="325" stopIfTrue="1">
      <formula>$A817&lt;&gt;""</formula>
    </cfRule>
  </conditionalFormatting>
  <conditionalFormatting sqref="H1374:H1382">
    <cfRule type="expression" dxfId="180" priority="327" stopIfTrue="1">
      <formula>$A1374&lt;&gt;""</formula>
    </cfRule>
  </conditionalFormatting>
  <conditionalFormatting sqref="G1374">
    <cfRule type="expression" dxfId="179" priority="328" stopIfTrue="1">
      <formula>$A1374&lt;&gt;""</formula>
    </cfRule>
  </conditionalFormatting>
  <conditionalFormatting sqref="D1374:D1376">
    <cfRule type="expression" dxfId="178" priority="329" stopIfTrue="1">
      <formula>$A1374&lt;&gt;""</formula>
    </cfRule>
  </conditionalFormatting>
  <conditionalFormatting sqref="E1374:F1376">
    <cfRule type="expression" dxfId="177" priority="330" stopIfTrue="1">
      <formula>$A1374&lt;&gt;""</formula>
    </cfRule>
  </conditionalFormatting>
  <conditionalFormatting sqref="H1149">
    <cfRule type="expression" dxfId="176" priority="332" stopIfTrue="1">
      <formula>$A1149&lt;&gt;""</formula>
    </cfRule>
  </conditionalFormatting>
  <conditionalFormatting sqref="G1149">
    <cfRule type="expression" dxfId="175" priority="333" stopIfTrue="1">
      <formula>$A1149&lt;&gt;""</formula>
    </cfRule>
  </conditionalFormatting>
  <conditionalFormatting sqref="D1149">
    <cfRule type="expression" dxfId="174" priority="334" stopIfTrue="1">
      <formula>$A1149&lt;&gt;""</formula>
    </cfRule>
  </conditionalFormatting>
  <conditionalFormatting sqref="E1149:F1149">
    <cfRule type="expression" dxfId="173" priority="335" stopIfTrue="1">
      <formula>$A1149&lt;&gt;""</formula>
    </cfRule>
  </conditionalFormatting>
  <conditionalFormatting sqref="G1375">
    <cfRule type="expression" dxfId="172" priority="337" stopIfTrue="1">
      <formula>$A1375&lt;&gt;""</formula>
    </cfRule>
  </conditionalFormatting>
  <conditionalFormatting sqref="H686">
    <cfRule type="expression" dxfId="171" priority="341" stopIfTrue="1">
      <formula>$A686&lt;&gt;""</formula>
    </cfRule>
  </conditionalFormatting>
  <conditionalFormatting sqref="D686">
    <cfRule type="expression" dxfId="170" priority="342" stopIfTrue="1">
      <formula>$A686&lt;&gt;""</formula>
    </cfRule>
  </conditionalFormatting>
  <conditionalFormatting sqref="G686">
    <cfRule type="expression" dxfId="169" priority="343" stopIfTrue="1">
      <formula>$A686&lt;&gt;""</formula>
    </cfRule>
  </conditionalFormatting>
  <conditionalFormatting sqref="E686:F686">
    <cfRule type="expression" dxfId="168" priority="344" stopIfTrue="1">
      <formula>$A686&lt;&gt;""</formula>
    </cfRule>
  </conditionalFormatting>
  <conditionalFormatting sqref="A1359:A1360">
    <cfRule type="expression" dxfId="167" priority="352" stopIfTrue="1">
      <formula>$A1359&lt;&gt;""</formula>
    </cfRule>
  </conditionalFormatting>
  <conditionalFormatting sqref="D1359:D1360">
    <cfRule type="expression" dxfId="166" priority="353" stopIfTrue="1">
      <formula>$A1359&lt;&gt;""</formula>
    </cfRule>
  </conditionalFormatting>
  <conditionalFormatting sqref="G1359:G1360">
    <cfRule type="expression" dxfId="165" priority="354" stopIfTrue="1">
      <formula>$A1359&lt;&gt;""</formula>
    </cfRule>
  </conditionalFormatting>
  <conditionalFormatting sqref="E1359:F1360">
    <cfRule type="expression" dxfId="164" priority="356" stopIfTrue="1">
      <formula>$A1359&lt;&gt;""</formula>
    </cfRule>
  </conditionalFormatting>
  <conditionalFormatting sqref="A1139:A1140">
    <cfRule type="expression" dxfId="163" priority="357" stopIfTrue="1">
      <formula>$A1139&lt;&gt;""</formula>
    </cfRule>
  </conditionalFormatting>
  <conditionalFormatting sqref="D1139:D1140">
    <cfRule type="expression" dxfId="162" priority="358" stopIfTrue="1">
      <formula>$A1139&lt;&gt;""</formula>
    </cfRule>
  </conditionalFormatting>
  <conditionalFormatting sqref="G1139:G1140">
    <cfRule type="expression" dxfId="161" priority="359" stopIfTrue="1">
      <formula>$A1139&lt;&gt;""</formula>
    </cfRule>
  </conditionalFormatting>
  <conditionalFormatting sqref="E1139:F1140">
    <cfRule type="expression" dxfId="160" priority="360" stopIfTrue="1">
      <formula>$A1139&lt;&gt;""</formula>
    </cfRule>
  </conditionalFormatting>
  <conditionalFormatting sqref="C1139:C1140">
    <cfRule type="expression" dxfId="159" priority="361" stopIfTrue="1">
      <formula>$A1139&lt;&gt;""</formula>
    </cfRule>
  </conditionalFormatting>
  <conditionalFormatting sqref="B1138:B1139">
    <cfRule type="expression" dxfId="158" priority="362" stopIfTrue="1">
      <formula>$A1139&lt;&gt;""</formula>
    </cfRule>
  </conditionalFormatting>
  <conditionalFormatting sqref="A1288:A1289">
    <cfRule type="expression" dxfId="157" priority="364" stopIfTrue="1">
      <formula>$A1288&lt;&gt;""</formula>
    </cfRule>
  </conditionalFormatting>
  <conditionalFormatting sqref="E1288:G1289">
    <cfRule type="expression" dxfId="156" priority="366" stopIfTrue="1">
      <formula>$A1288&lt;&gt;""</formula>
    </cfRule>
  </conditionalFormatting>
  <conditionalFormatting sqref="A1304:A1305">
    <cfRule type="expression" dxfId="155" priority="368" stopIfTrue="1">
      <formula>$A1304&lt;&gt;""</formula>
    </cfRule>
  </conditionalFormatting>
  <conditionalFormatting sqref="D1304:D1305">
    <cfRule type="expression" dxfId="154" priority="369" stopIfTrue="1">
      <formula>$A1304&lt;&gt;""</formula>
    </cfRule>
  </conditionalFormatting>
  <conditionalFormatting sqref="G1304:G1305">
    <cfRule type="expression" dxfId="153" priority="370" stopIfTrue="1">
      <formula>$A1304&lt;&gt;""</formula>
    </cfRule>
  </conditionalFormatting>
  <conditionalFormatting sqref="E1304:F1305">
    <cfRule type="expression" dxfId="152" priority="371" stopIfTrue="1">
      <formula>$A1304&lt;&gt;""</formula>
    </cfRule>
  </conditionalFormatting>
  <conditionalFormatting sqref="A1167:A1168">
    <cfRule type="expression" dxfId="151" priority="375" stopIfTrue="1">
      <formula>$A1167&lt;&gt;""</formula>
    </cfRule>
  </conditionalFormatting>
  <conditionalFormatting sqref="E274:F274">
    <cfRule type="expression" dxfId="150" priority="377" stopIfTrue="1">
      <formula>$A274&lt;&gt;""</formula>
    </cfRule>
  </conditionalFormatting>
  <conditionalFormatting sqref="E540:F540">
    <cfRule type="expression" dxfId="149" priority="380" stopIfTrue="1">
      <formula>$A540&lt;&gt;""</formula>
    </cfRule>
  </conditionalFormatting>
  <conditionalFormatting sqref="E689:F690 G688:H696">
    <cfRule type="expression" dxfId="148" priority="385" stopIfTrue="1">
      <formula>$A688&lt;&gt;""</formula>
    </cfRule>
  </conditionalFormatting>
  <conditionalFormatting sqref="E823:F823">
    <cfRule type="expression" dxfId="147" priority="386" stopIfTrue="1">
      <formula>$A823&lt;&gt;""</formula>
    </cfRule>
  </conditionalFormatting>
  <conditionalFormatting sqref="E687:F688 G687:H687">
    <cfRule type="expression" dxfId="146" priority="387" stopIfTrue="1">
      <formula>$A687&lt;&gt;""</formula>
    </cfRule>
  </conditionalFormatting>
  <conditionalFormatting sqref="E691:F691">
    <cfRule type="expression" dxfId="145" priority="388" stopIfTrue="1">
      <formula>$A691&lt;&gt;""</formula>
    </cfRule>
  </conditionalFormatting>
  <conditionalFormatting sqref="E692:F696">
    <cfRule type="expression" dxfId="144" priority="389" stopIfTrue="1">
      <formula>$A692&lt;&gt;""</formula>
    </cfRule>
  </conditionalFormatting>
  <conditionalFormatting sqref="G1376">
    <cfRule type="expression" dxfId="143" priority="390" stopIfTrue="1">
      <formula>$A1376&lt;&gt;""</formula>
    </cfRule>
  </conditionalFormatting>
  <conditionalFormatting sqref="G698:H698">
    <cfRule type="expression" dxfId="142" priority="394" stopIfTrue="1">
      <formula>$A698&lt;&gt;""</formula>
    </cfRule>
  </conditionalFormatting>
  <conditionalFormatting sqref="G1400:G1401">
    <cfRule type="expression" dxfId="141" priority="395" stopIfTrue="1">
      <formula>$A1400&lt;&gt;""</formula>
    </cfRule>
  </conditionalFormatting>
  <conditionalFormatting sqref="E1400:F1401">
    <cfRule type="expression" dxfId="140" priority="396" stopIfTrue="1">
      <formula>$A1400&lt;&gt;""</formula>
    </cfRule>
  </conditionalFormatting>
  <conditionalFormatting sqref="H1125:H1127">
    <cfRule type="expression" dxfId="139" priority="398" stopIfTrue="1">
      <formula>$A1125&lt;&gt;""</formula>
    </cfRule>
  </conditionalFormatting>
  <conditionalFormatting sqref="G223:G224">
    <cfRule type="expression" dxfId="138" priority="399" stopIfTrue="1">
      <formula>$A223&lt;&gt;""</formula>
    </cfRule>
  </conditionalFormatting>
  <conditionalFormatting sqref="E223:F224">
    <cfRule type="expression" dxfId="137" priority="400" stopIfTrue="1">
      <formula>$A223&lt;&gt;""</formula>
    </cfRule>
  </conditionalFormatting>
  <conditionalFormatting sqref="C596:G604">
    <cfRule type="expression" dxfId="136" priority="401" stopIfTrue="1">
      <formula>$A596&lt;&gt;""</formula>
    </cfRule>
  </conditionalFormatting>
  <conditionalFormatting sqref="E698:F698">
    <cfRule type="expression" dxfId="135" priority="403" stopIfTrue="1">
      <formula>$A698&lt;&gt;""</formula>
    </cfRule>
  </conditionalFormatting>
  <conditionalFormatting sqref="E172 C109">
    <cfRule type="expression" dxfId="134" priority="129" stopIfTrue="1">
      <formula>$A109&lt;&gt;""</formula>
    </cfRule>
  </conditionalFormatting>
  <conditionalFormatting sqref="F120">
    <cfRule type="expression" dxfId="133" priority="128" stopIfTrue="1">
      <formula>$A120&lt;&gt;""</formula>
    </cfRule>
  </conditionalFormatting>
  <conditionalFormatting sqref="F120">
    <cfRule type="expression" dxfId="132" priority="127" stopIfTrue="1">
      <formula>$A120&lt;&gt;""</formula>
    </cfRule>
  </conditionalFormatting>
  <conditionalFormatting sqref="F163">
    <cfRule type="expression" dxfId="131" priority="126" stopIfTrue="1">
      <formula>$A163&lt;&gt;""</formula>
    </cfRule>
  </conditionalFormatting>
  <conditionalFormatting sqref="F163">
    <cfRule type="expression" dxfId="130" priority="125" stopIfTrue="1">
      <formula>$A163&lt;&gt;""</formula>
    </cfRule>
  </conditionalFormatting>
  <conditionalFormatting sqref="E131:G132 C131:C132">
    <cfRule type="expression" dxfId="129" priority="124" stopIfTrue="1">
      <formula>$A131&lt;&gt;""</formula>
    </cfRule>
  </conditionalFormatting>
  <conditionalFormatting sqref="C134">
    <cfRule type="expression" dxfId="128" priority="123" stopIfTrue="1">
      <formula>$A134&lt;&gt;""</formula>
    </cfRule>
  </conditionalFormatting>
  <conditionalFormatting sqref="E135 C135">
    <cfRule type="expression" dxfId="127" priority="122" stopIfTrue="1">
      <formula>$A135&lt;&gt;""</formula>
    </cfRule>
  </conditionalFormatting>
  <conditionalFormatting sqref="C108">
    <cfRule type="expression" dxfId="126" priority="121" stopIfTrue="1">
      <formula>$A108&lt;&gt;""</formula>
    </cfRule>
  </conditionalFormatting>
  <conditionalFormatting sqref="G110 C110">
    <cfRule type="expression" dxfId="125" priority="116" stopIfTrue="1">
      <formula>$A110&lt;&gt;""</formula>
    </cfRule>
  </conditionalFormatting>
  <conditionalFormatting sqref="G116">
    <cfRule type="expression" dxfId="124" priority="120" stopIfTrue="1">
      <formula>$A116&lt;&gt;""</formula>
    </cfRule>
  </conditionalFormatting>
  <conditionalFormatting sqref="G136 C136">
    <cfRule type="expression" dxfId="123" priority="118" stopIfTrue="1">
      <formula>$A136&lt;&gt;""</formula>
    </cfRule>
  </conditionalFormatting>
  <conditionalFormatting sqref="C116">
    <cfRule type="expression" dxfId="122" priority="119" stopIfTrue="1">
      <formula>$A116&lt;&gt;""</formula>
    </cfRule>
  </conditionalFormatting>
  <conditionalFormatting sqref="F169:G169 C169">
    <cfRule type="expression" dxfId="121" priority="117" stopIfTrue="1">
      <formula>$A169&lt;&gt;""</formula>
    </cfRule>
  </conditionalFormatting>
  <conditionalFormatting sqref="G117">
    <cfRule type="expression" dxfId="120" priority="115" stopIfTrue="1">
      <formula>$A117&lt;&gt;""</formula>
    </cfRule>
  </conditionalFormatting>
  <conditionalFormatting sqref="C117">
    <cfRule type="expression" dxfId="119" priority="114" stopIfTrue="1">
      <formula>$A117&lt;&gt;""</formula>
    </cfRule>
  </conditionalFormatting>
  <conditionalFormatting sqref="G107">
    <cfRule type="expression" dxfId="118" priority="113" stopIfTrue="1">
      <formula>$A107&lt;&gt;""</formula>
    </cfRule>
  </conditionalFormatting>
  <conditionalFormatting sqref="C112">
    <cfRule type="expression" dxfId="117" priority="112" stopIfTrue="1">
      <formula>$A112&lt;&gt;""</formula>
    </cfRule>
  </conditionalFormatting>
  <conditionalFormatting sqref="C115">
    <cfRule type="expression" dxfId="116" priority="111" stopIfTrue="1">
      <formula>$A115&lt;&gt;""</formula>
    </cfRule>
  </conditionalFormatting>
  <conditionalFormatting sqref="E139:G139 C139">
    <cfRule type="expression" dxfId="115" priority="110" stopIfTrue="1">
      <formula>$A139&lt;&gt;""</formula>
    </cfRule>
  </conditionalFormatting>
  <conditionalFormatting sqref="E107:F107">
    <cfRule type="expression" dxfId="114" priority="109" stopIfTrue="1">
      <formula>$A107&lt;&gt;""</formula>
    </cfRule>
  </conditionalFormatting>
  <conditionalFormatting sqref="E108">
    <cfRule type="expression" dxfId="113" priority="108" stopIfTrue="1">
      <formula>$A108&lt;&gt;""</formula>
    </cfRule>
  </conditionalFormatting>
  <conditionalFormatting sqref="E110:F110">
    <cfRule type="expression" dxfId="112" priority="107" stopIfTrue="1">
      <formula>$A110&lt;&gt;""</formula>
    </cfRule>
  </conditionalFormatting>
  <conditionalFormatting sqref="E115:F115">
    <cfRule type="expression" dxfId="111" priority="106" stopIfTrue="1">
      <formula>$A115&lt;&gt;""</formula>
    </cfRule>
  </conditionalFormatting>
  <conditionalFormatting sqref="G115">
    <cfRule type="expression" dxfId="110" priority="105" stopIfTrue="1">
      <formula>$A115&lt;&gt;""</formula>
    </cfRule>
  </conditionalFormatting>
  <conditionalFormatting sqref="E116:F116">
    <cfRule type="expression" dxfId="109" priority="104" stopIfTrue="1">
      <formula>$A116&lt;&gt;""</formula>
    </cfRule>
  </conditionalFormatting>
  <conditionalFormatting sqref="F117">
    <cfRule type="expression" dxfId="108" priority="103" stopIfTrue="1">
      <formula>$A117&lt;&gt;""</formula>
    </cfRule>
  </conditionalFormatting>
  <conditionalFormatting sqref="E109">
    <cfRule type="expression" dxfId="107" priority="102" stopIfTrue="1">
      <formula>$A109&lt;&gt;""</formula>
    </cfRule>
  </conditionalFormatting>
  <conditionalFormatting sqref="F119">
    <cfRule type="expression" dxfId="106" priority="101" stopIfTrue="1">
      <formula>$A119&lt;&gt;""</formula>
    </cfRule>
  </conditionalFormatting>
  <conditionalFormatting sqref="F124">
    <cfRule type="expression" dxfId="105" priority="100" stopIfTrue="1">
      <formula>$A124&lt;&gt;""</formula>
    </cfRule>
  </conditionalFormatting>
  <conditionalFormatting sqref="E125">
    <cfRule type="expression" dxfId="104" priority="99" stopIfTrue="1">
      <formula>$A125&lt;&gt;""</formula>
    </cfRule>
  </conditionalFormatting>
  <conditionalFormatting sqref="F133">
    <cfRule type="expression" dxfId="103" priority="96" stopIfTrue="1">
      <formula>$A133&lt;&gt;""</formula>
    </cfRule>
  </conditionalFormatting>
  <conditionalFormatting sqref="E127:F127">
    <cfRule type="expression" dxfId="102" priority="98" stopIfTrue="1">
      <formula>$A127&lt;&gt;""</formula>
    </cfRule>
  </conditionalFormatting>
  <conditionalFormatting sqref="D131">
    <cfRule type="expression" dxfId="101" priority="97" stopIfTrue="1">
      <formula>$A131&lt;&gt;""</formula>
    </cfRule>
  </conditionalFormatting>
  <conditionalFormatting sqref="E145:F145">
    <cfRule type="expression" dxfId="100" priority="92" stopIfTrue="1">
      <formula>$A145&lt;&gt;""</formula>
    </cfRule>
  </conditionalFormatting>
  <conditionalFormatting sqref="F136">
    <cfRule type="expression" dxfId="99" priority="95" stopIfTrue="1">
      <formula>$A136&lt;&gt;""</formula>
    </cfRule>
  </conditionalFormatting>
  <conditionalFormatting sqref="E142:F142">
    <cfRule type="expression" dxfId="98" priority="94" stopIfTrue="1">
      <formula>$A142&lt;&gt;""</formula>
    </cfRule>
  </conditionalFormatting>
  <conditionalFormatting sqref="F143">
    <cfRule type="expression" dxfId="97" priority="93" stopIfTrue="1">
      <formula>$A143&lt;&gt;""</formula>
    </cfRule>
  </conditionalFormatting>
  <conditionalFormatting sqref="E147">
    <cfRule type="expression" dxfId="96" priority="91" stopIfTrue="1">
      <formula>$A147&lt;&gt;""</formula>
    </cfRule>
  </conditionalFormatting>
  <conditionalFormatting sqref="E148">
    <cfRule type="expression" dxfId="95" priority="90" stopIfTrue="1">
      <formula>$A148&lt;&gt;""</formula>
    </cfRule>
  </conditionalFormatting>
  <conditionalFormatting sqref="E149:F149">
    <cfRule type="expression" dxfId="94" priority="89" stopIfTrue="1">
      <formula>$A149&lt;&gt;""</formula>
    </cfRule>
  </conditionalFormatting>
  <conditionalFormatting sqref="F153">
    <cfRule type="expression" dxfId="93" priority="86" stopIfTrue="1">
      <formula>$A153&lt;&gt;""</formula>
    </cfRule>
  </conditionalFormatting>
  <conditionalFormatting sqref="F150">
    <cfRule type="expression" dxfId="92" priority="88" stopIfTrue="1">
      <formula>$A150&lt;&gt;""</formula>
    </cfRule>
  </conditionalFormatting>
  <conditionalFormatting sqref="F152">
    <cfRule type="expression" dxfId="91" priority="87" stopIfTrue="1">
      <formula>$A152&lt;&gt;""</formula>
    </cfRule>
  </conditionalFormatting>
  <conditionalFormatting sqref="E123">
    <cfRule type="expression" dxfId="90" priority="85" stopIfTrue="1">
      <formula>$A123&lt;&gt;""</formula>
    </cfRule>
  </conditionalFormatting>
  <conditionalFormatting sqref="E154">
    <cfRule type="expression" dxfId="89" priority="84" stopIfTrue="1">
      <formula>$A154&lt;&gt;""</formula>
    </cfRule>
  </conditionalFormatting>
  <conditionalFormatting sqref="E122:F122">
    <cfRule type="expression" dxfId="88" priority="83" stopIfTrue="1">
      <formula>$A122&lt;&gt;""</formula>
    </cfRule>
  </conditionalFormatting>
  <conditionalFormatting sqref="F155">
    <cfRule type="expression" dxfId="87" priority="82" stopIfTrue="1">
      <formula>$A155&lt;&gt;""</formula>
    </cfRule>
  </conditionalFormatting>
  <conditionalFormatting sqref="F156">
    <cfRule type="expression" dxfId="86" priority="81" stopIfTrue="1">
      <formula>$A156&lt;&gt;""</formula>
    </cfRule>
  </conditionalFormatting>
  <conditionalFormatting sqref="E157:F157">
    <cfRule type="expression" dxfId="85" priority="80" stopIfTrue="1">
      <formula>$A157&lt;&gt;""</formula>
    </cfRule>
  </conditionalFormatting>
  <conditionalFormatting sqref="E163">
    <cfRule type="expression" dxfId="84" priority="79" stopIfTrue="1">
      <formula>$A163&lt;&gt;""</formula>
    </cfRule>
  </conditionalFormatting>
  <conditionalFormatting sqref="E168">
    <cfRule type="expression" dxfId="83" priority="78" stopIfTrue="1">
      <formula>$A168&lt;&gt;""</formula>
    </cfRule>
  </conditionalFormatting>
  <conditionalFormatting sqref="E170">
    <cfRule type="expression" dxfId="82" priority="77" stopIfTrue="1">
      <formula>$A170&lt;&gt;""</formula>
    </cfRule>
  </conditionalFormatting>
  <conditionalFormatting sqref="E171">
    <cfRule type="expression" dxfId="81" priority="76" stopIfTrue="1">
      <formula>$A171&lt;&gt;""</formula>
    </cfRule>
  </conditionalFormatting>
  <conditionalFormatting sqref="E187">
    <cfRule type="expression" dxfId="80" priority="74" stopIfTrue="1">
      <formula>$A187&lt;&gt;""</formula>
    </cfRule>
  </conditionalFormatting>
  <conditionalFormatting sqref="E183">
    <cfRule type="expression" dxfId="79" priority="75" stopIfTrue="1">
      <formula>$A183&lt;&gt;""</formula>
    </cfRule>
  </conditionalFormatting>
  <conditionalFormatting sqref="E188">
    <cfRule type="expression" dxfId="78" priority="73" stopIfTrue="1">
      <formula>$A188&lt;&gt;""</formula>
    </cfRule>
  </conditionalFormatting>
  <conditionalFormatting sqref="E189">
    <cfRule type="expression" dxfId="77" priority="72" stopIfTrue="1">
      <formula>$A189&lt;&gt;""</formula>
    </cfRule>
  </conditionalFormatting>
  <conditionalFormatting sqref="E192">
    <cfRule type="expression" dxfId="76" priority="70" stopIfTrue="1">
      <formula>$A192&lt;&gt;""</formula>
    </cfRule>
  </conditionalFormatting>
  <conditionalFormatting sqref="E191">
    <cfRule type="expression" dxfId="75" priority="71" stopIfTrue="1">
      <formula>$A191&lt;&gt;""</formula>
    </cfRule>
  </conditionalFormatting>
  <conditionalFormatting sqref="E195">
    <cfRule type="expression" dxfId="74" priority="69" stopIfTrue="1">
      <formula>$A195&lt;&gt;""</formula>
    </cfRule>
  </conditionalFormatting>
  <conditionalFormatting sqref="E199">
    <cfRule type="expression" dxfId="73" priority="68" stopIfTrue="1">
      <formula>$A199&lt;&gt;""</formula>
    </cfRule>
  </conditionalFormatting>
  <conditionalFormatting sqref="E203">
    <cfRule type="expression" dxfId="72" priority="67" stopIfTrue="1">
      <formula>$A203&lt;&gt;""</formula>
    </cfRule>
  </conditionalFormatting>
  <conditionalFormatting sqref="E204">
    <cfRule type="expression" dxfId="71" priority="66" stopIfTrue="1">
      <formula>$A204&lt;&gt;""</formula>
    </cfRule>
  </conditionalFormatting>
  <conditionalFormatting sqref="E208">
    <cfRule type="expression" dxfId="70" priority="65" stopIfTrue="1">
      <formula>$A208&lt;&gt;""</formula>
    </cfRule>
  </conditionalFormatting>
  <conditionalFormatting sqref="E209">
    <cfRule type="expression" dxfId="69" priority="64" stopIfTrue="1">
      <formula>$A209&lt;&gt;""</formula>
    </cfRule>
  </conditionalFormatting>
  <conditionalFormatting sqref="G109">
    <cfRule type="expression" dxfId="68" priority="63" stopIfTrue="1">
      <formula>$A109&lt;&gt;""</formula>
    </cfRule>
  </conditionalFormatting>
  <conditionalFormatting sqref="F109">
    <cfRule type="expression" dxfId="67" priority="62" stopIfTrue="1">
      <formula>$A109&lt;&gt;""</formula>
    </cfRule>
  </conditionalFormatting>
  <conditionalFormatting sqref="F125">
    <cfRule type="expression" dxfId="66" priority="61" stopIfTrue="1">
      <formula>$A125&lt;&gt;""</formula>
    </cfRule>
  </conditionalFormatting>
  <conditionalFormatting sqref="E185:F185">
    <cfRule type="expression" dxfId="65" priority="60" stopIfTrue="1">
      <formula>$A185&lt;&gt;""</formula>
    </cfRule>
  </conditionalFormatting>
  <conditionalFormatting sqref="F186">
    <cfRule type="expression" dxfId="64" priority="59" stopIfTrue="1">
      <formula>$A186&lt;&gt;""</formula>
    </cfRule>
  </conditionalFormatting>
  <conditionalFormatting sqref="C107">
    <cfRule type="expression" dxfId="63" priority="58" stopIfTrue="1">
      <formula>$A107&lt;&gt;""</formula>
    </cfRule>
  </conditionalFormatting>
  <conditionalFormatting sqref="G108">
    <cfRule type="expression" dxfId="62" priority="57" stopIfTrue="1">
      <formula>$A108&lt;&gt;""</formula>
    </cfRule>
  </conditionalFormatting>
  <conditionalFormatting sqref="F108">
    <cfRule type="expression" dxfId="61" priority="56" stopIfTrue="1">
      <formula>$A108&lt;&gt;""</formula>
    </cfRule>
  </conditionalFormatting>
  <conditionalFormatting sqref="E111:F111">
    <cfRule type="expression" dxfId="60" priority="54" stopIfTrue="1">
      <formula>$A111&lt;&gt;""</formula>
    </cfRule>
  </conditionalFormatting>
  <conditionalFormatting sqref="C111">
    <cfRule type="expression" dxfId="59" priority="53" stopIfTrue="1">
      <formula>$A111&lt;&gt;""</formula>
    </cfRule>
  </conditionalFormatting>
  <conditionalFormatting sqref="G111">
    <cfRule type="expression" dxfId="58" priority="55" stopIfTrue="1">
      <formula>$A111&lt;&gt;""</formula>
    </cfRule>
  </conditionalFormatting>
  <conditionalFormatting sqref="D111">
    <cfRule type="expression" dxfId="57" priority="52" stopIfTrue="1">
      <formula>$A111&lt;&gt;""</formula>
    </cfRule>
  </conditionalFormatting>
  <conditionalFormatting sqref="G112">
    <cfRule type="expression" dxfId="56" priority="51" stopIfTrue="1">
      <formula>$A112&lt;&gt;""</formula>
    </cfRule>
  </conditionalFormatting>
  <conditionalFormatting sqref="E112:F112">
    <cfRule type="expression" dxfId="55" priority="50" stopIfTrue="1">
      <formula>$A112&lt;&gt;""</formula>
    </cfRule>
  </conditionalFormatting>
  <conditionalFormatting sqref="E113:F113">
    <cfRule type="expression" dxfId="54" priority="48" stopIfTrue="1">
      <formula>$A113&lt;&gt;""</formula>
    </cfRule>
  </conditionalFormatting>
  <conditionalFormatting sqref="C113">
    <cfRule type="expression" dxfId="53" priority="47" stopIfTrue="1">
      <formula>$A113&lt;&gt;""</formula>
    </cfRule>
  </conditionalFormatting>
  <conditionalFormatting sqref="G113">
    <cfRule type="expression" dxfId="52" priority="49" stopIfTrue="1">
      <formula>$A113&lt;&gt;""</formula>
    </cfRule>
  </conditionalFormatting>
  <conditionalFormatting sqref="C114">
    <cfRule type="expression" dxfId="51" priority="46" stopIfTrue="1">
      <formula>$A114&lt;&gt;""</formula>
    </cfRule>
  </conditionalFormatting>
  <conditionalFormatting sqref="E114">
    <cfRule type="expression" dxfId="50" priority="45" stopIfTrue="1">
      <formula>$A114&lt;&gt;""</formula>
    </cfRule>
  </conditionalFormatting>
  <conditionalFormatting sqref="G114">
    <cfRule type="expression" dxfId="49" priority="44" stopIfTrue="1">
      <formula>$A114&lt;&gt;""</formula>
    </cfRule>
  </conditionalFormatting>
  <conditionalFormatting sqref="F114">
    <cfRule type="expression" dxfId="48" priority="43" stopIfTrue="1">
      <formula>$A114&lt;&gt;""</formula>
    </cfRule>
  </conditionalFormatting>
  <conditionalFormatting sqref="G123">
    <cfRule type="expression" dxfId="47" priority="42" stopIfTrue="1">
      <formula>$A123&lt;&gt;""</formula>
    </cfRule>
  </conditionalFormatting>
  <conditionalFormatting sqref="F123">
    <cfRule type="expression" dxfId="46" priority="41" stopIfTrue="1">
      <formula>$A123&lt;&gt;""</formula>
    </cfRule>
  </conditionalFormatting>
  <conditionalFormatting sqref="G134">
    <cfRule type="expression" dxfId="45" priority="40" stopIfTrue="1">
      <formula>$A134&lt;&gt;""</formula>
    </cfRule>
  </conditionalFormatting>
  <conditionalFormatting sqref="E134:F134">
    <cfRule type="expression" dxfId="44" priority="39" stopIfTrue="1">
      <formula>$A134&lt;&gt;""</formula>
    </cfRule>
  </conditionalFormatting>
  <conditionalFormatting sqref="E137:F137">
    <cfRule type="expression" dxfId="43" priority="37" stopIfTrue="1">
      <formula>$A137&lt;&gt;""</formula>
    </cfRule>
  </conditionalFormatting>
  <conditionalFormatting sqref="C137">
    <cfRule type="expression" dxfId="42" priority="36" stopIfTrue="1">
      <formula>$A137&lt;&gt;""</formula>
    </cfRule>
  </conditionalFormatting>
  <conditionalFormatting sqref="G137">
    <cfRule type="expression" dxfId="41" priority="38" stopIfTrue="1">
      <formula>$A137&lt;&gt;""</formula>
    </cfRule>
  </conditionalFormatting>
  <conditionalFormatting sqref="D137">
    <cfRule type="expression" dxfId="40" priority="35" stopIfTrue="1">
      <formula>$A137&lt;&gt;""</formula>
    </cfRule>
  </conditionalFormatting>
  <conditionalFormatting sqref="E138:F138">
    <cfRule type="expression" dxfId="39" priority="33" stopIfTrue="1">
      <formula>$A138&lt;&gt;""</formula>
    </cfRule>
  </conditionalFormatting>
  <conditionalFormatting sqref="C138">
    <cfRule type="expression" dxfId="38" priority="32" stopIfTrue="1">
      <formula>$A138&lt;&gt;""</formula>
    </cfRule>
  </conditionalFormatting>
  <conditionalFormatting sqref="G138">
    <cfRule type="expression" dxfId="37" priority="34" stopIfTrue="1">
      <formula>$A138&lt;&gt;""</formula>
    </cfRule>
  </conditionalFormatting>
  <conditionalFormatting sqref="D138">
    <cfRule type="expression" dxfId="36" priority="31" stopIfTrue="1">
      <formula>$A138&lt;&gt;""</formula>
    </cfRule>
  </conditionalFormatting>
  <conditionalFormatting sqref="G147">
    <cfRule type="expression" dxfId="35" priority="30" stopIfTrue="1">
      <formula>$A147&lt;&gt;""</formula>
    </cfRule>
  </conditionalFormatting>
  <conditionalFormatting sqref="F147">
    <cfRule type="expression" dxfId="34" priority="29" stopIfTrue="1">
      <formula>$A147&lt;&gt;""</formula>
    </cfRule>
  </conditionalFormatting>
  <conditionalFormatting sqref="F151">
    <cfRule type="expression" dxfId="33" priority="28" stopIfTrue="1">
      <formula>$A151&lt;&gt;""</formula>
    </cfRule>
  </conditionalFormatting>
  <conditionalFormatting sqref="G158">
    <cfRule type="expression" dxfId="32" priority="27" stopIfTrue="1">
      <formula>$A158&lt;&gt;""</formula>
    </cfRule>
  </conditionalFormatting>
  <conditionalFormatting sqref="E158:F158">
    <cfRule type="expression" dxfId="31" priority="26" stopIfTrue="1">
      <formula>$A158&lt;&gt;""</formula>
    </cfRule>
  </conditionalFormatting>
  <conditionalFormatting sqref="E161:F161">
    <cfRule type="expression" dxfId="30" priority="24" stopIfTrue="1">
      <formula>$A161&lt;&gt;""</formula>
    </cfRule>
  </conditionalFormatting>
  <conditionalFormatting sqref="G161">
    <cfRule type="expression" dxfId="29" priority="25" stopIfTrue="1">
      <formula>$A161&lt;&gt;""</formula>
    </cfRule>
  </conditionalFormatting>
  <conditionalFormatting sqref="G166">
    <cfRule type="expression" dxfId="28" priority="23" stopIfTrue="1">
      <formula>$A166&lt;&gt;""</formula>
    </cfRule>
  </conditionalFormatting>
  <conditionalFormatting sqref="E166:F166">
    <cfRule type="expression" dxfId="27" priority="22" stopIfTrue="1">
      <formula>$A166&lt;&gt;""</formula>
    </cfRule>
  </conditionalFormatting>
  <conditionalFormatting sqref="E167:F167">
    <cfRule type="expression" dxfId="26" priority="20" stopIfTrue="1">
      <formula>$A167&lt;&gt;""</formula>
    </cfRule>
  </conditionalFormatting>
  <conditionalFormatting sqref="G167">
    <cfRule type="expression" dxfId="25" priority="21" stopIfTrue="1">
      <formula>$A167&lt;&gt;""</formula>
    </cfRule>
  </conditionalFormatting>
  <conditionalFormatting sqref="G170">
    <cfRule type="expression" dxfId="24" priority="19" stopIfTrue="1">
      <formula>$A170&lt;&gt;""</formula>
    </cfRule>
  </conditionalFormatting>
  <conditionalFormatting sqref="F170">
    <cfRule type="expression" dxfId="23" priority="18" stopIfTrue="1">
      <formula>$A170&lt;&gt;""</formula>
    </cfRule>
  </conditionalFormatting>
  <conditionalFormatting sqref="F180">
    <cfRule type="expression" dxfId="22" priority="17" stopIfTrue="1">
      <formula>$A180&lt;&gt;""</formula>
    </cfRule>
  </conditionalFormatting>
  <conditionalFormatting sqref="F181">
    <cfRule type="expression" dxfId="21" priority="16" stopIfTrue="1">
      <formula>$A181&lt;&gt;""</formula>
    </cfRule>
  </conditionalFormatting>
  <conditionalFormatting sqref="F182">
    <cfRule type="expression" dxfId="20" priority="15" stopIfTrue="1">
      <formula>$A182&lt;&gt;""</formula>
    </cfRule>
  </conditionalFormatting>
  <conditionalFormatting sqref="E117">
    <cfRule type="expression" dxfId="19" priority="14" stopIfTrue="1">
      <formula>$A117&lt;&gt;""</formula>
    </cfRule>
  </conditionalFormatting>
  <conditionalFormatting sqref="E119">
    <cfRule type="expression" dxfId="18" priority="13" stopIfTrue="1">
      <formula>$A119&lt;&gt;""</formula>
    </cfRule>
  </conditionalFormatting>
  <conditionalFormatting sqref="E120">
    <cfRule type="expression" dxfId="17" priority="12" stopIfTrue="1">
      <formula>$A120&lt;&gt;""</formula>
    </cfRule>
  </conditionalFormatting>
  <conditionalFormatting sqref="E121">
    <cfRule type="expression" dxfId="16" priority="11" stopIfTrue="1">
      <formula>$A121&lt;&gt;""</formula>
    </cfRule>
  </conditionalFormatting>
  <conditionalFormatting sqref="E124">
    <cfRule type="expression" dxfId="15" priority="10" stopIfTrue="1">
      <formula>$A124&lt;&gt;""</formula>
    </cfRule>
  </conditionalFormatting>
  <conditionalFormatting sqref="E126">
    <cfRule type="expression" dxfId="14" priority="9" stopIfTrue="1">
      <formula>$A126&lt;&gt;""</formula>
    </cfRule>
  </conditionalFormatting>
  <conditionalFormatting sqref="E159">
    <cfRule type="expression" dxfId="13" priority="8" stopIfTrue="1">
      <formula>$A159&lt;&gt;""</formula>
    </cfRule>
  </conditionalFormatting>
  <conditionalFormatting sqref="E165">
    <cfRule type="expression" dxfId="12" priority="7" stopIfTrue="1">
      <formula>$A165&lt;&gt;""</formula>
    </cfRule>
  </conditionalFormatting>
  <conditionalFormatting sqref="E169">
    <cfRule type="expression" dxfId="11" priority="6" stopIfTrue="1">
      <formula>$A169&lt;&gt;""</formula>
    </cfRule>
  </conditionalFormatting>
  <conditionalFormatting sqref="E173">
    <cfRule type="expression" dxfId="10" priority="5" stopIfTrue="1">
      <formula>$A173&lt;&gt;""</formula>
    </cfRule>
  </conditionalFormatting>
  <conditionalFormatting sqref="E175">
    <cfRule type="expression" dxfId="9" priority="4" stopIfTrue="1">
      <formula>$A175&lt;&gt;""</formula>
    </cfRule>
  </conditionalFormatting>
  <conditionalFormatting sqref="E190">
    <cfRule type="expression" dxfId="8" priority="3" stopIfTrue="1">
      <formula>$A190&lt;&gt;""</formula>
    </cfRule>
  </conditionalFormatting>
  <conditionalFormatting sqref="E205">
    <cfRule type="expression" dxfId="7" priority="2" stopIfTrue="1">
      <formula>$A205&lt;&gt;""</formula>
    </cfRule>
  </conditionalFormatting>
  <conditionalFormatting sqref="E212">
    <cfRule type="expression" dxfId="6" priority="1" stopIfTrue="1">
      <formula>$A212&lt;&gt;""</formula>
    </cfRule>
  </conditionalFormatting>
  <dataValidations count="5">
    <dataValidation type="date" allowBlank="1" showErrorMessage="1" sqref="D102:G102 D104:D106" xr:uid="{00000000-0002-0000-0300-000000000000}">
      <formula1>42370</formula1>
      <formula2>42735</formula2>
    </dataValidation>
    <dataValidation allowBlank="1" sqref="F213:F231" xr:uid="{00000000-0002-0000-0300-000001000000}">
      <formula1>0</formula1>
      <formula2>0</formula2>
    </dataValidation>
    <dataValidation type="list" allowBlank="1" sqref="E213:E231" xr:uid="{00000000-0002-0000-0300-000002000000}">
      <formula1>$E$96:$E$99</formula1>
      <formula2>0</formula2>
    </dataValidation>
    <dataValidation type="list" allowBlank="1" showErrorMessage="1" sqref="A107:A231" xr:uid="{00000000-0002-0000-0300-000003000000}">
      <formula1>OFFSET($A$1,0,0,$B$3,1)</formula1>
      <formula2>0</formula2>
    </dataValidation>
    <dataValidation type="list" allowBlank="1" sqref="F120 F163" xr:uid="{00000000-0002-0000-0300-000004000000}">
      <formula1>$E$103:$E$106</formula1>
    </dataValidation>
  </dataValidations>
  <printOptions verticalCentered="1"/>
  <pageMargins left="0.19652777777777777" right="0.19652777777777777" top="0.47222222222222221" bottom="0.47222222222222221" header="0.51180555555555551" footer="0.51180555555555551"/>
  <pageSetup paperSize="9" firstPageNumber="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6" r:id="rId4" name="Drop Down 1">
              <controlPr defaultSize="0" autoFill="0" autoLine="0" autoPict="0">
                <anchor moveWithCells="1" sizeWithCells="1">
                  <from>
                    <xdr:col>1</xdr:col>
                    <xdr:colOff>30480</xdr:colOff>
                    <xdr:row>101</xdr:row>
                    <xdr:rowOff>0</xdr:rowOff>
                  </from>
                  <to>
                    <xdr:col>5</xdr:col>
                    <xdr:colOff>457200</xdr:colOff>
                    <xdr:row>102</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topLeftCell="A17" zoomScale="115" zoomScaleNormal="115" workbookViewId="0">
      <selection activeCell="E11" sqref="E11:F11"/>
    </sheetView>
  </sheetViews>
  <sheetFormatPr defaultColWidth="11.44140625" defaultRowHeight="10.199999999999999"/>
  <cols>
    <col min="1" max="1" width="5.6640625" style="154" customWidth="1"/>
    <col min="2" max="2" width="77.44140625" style="154" customWidth="1"/>
    <col min="3" max="7" width="11.6640625" style="159" customWidth="1"/>
    <col min="8" max="8" width="63.5546875" style="153" customWidth="1"/>
    <col min="9" max="17" width="0" style="175" hidden="1" customWidth="1"/>
    <col min="18" max="18" width="11.44140625" style="175"/>
    <col min="19" max="24" width="11.44140625" style="153"/>
    <col min="25" max="16384" width="11.44140625" style="154"/>
  </cols>
  <sheetData>
    <row r="1" spans="1:24" ht="15.75" customHeight="1">
      <c r="A1" s="316" t="s">
        <v>377</v>
      </c>
      <c r="B1" s="316"/>
      <c r="C1" s="316"/>
      <c r="D1" s="316"/>
      <c r="E1" s="316"/>
      <c r="F1" s="316"/>
      <c r="G1" s="316"/>
    </row>
    <row r="2" spans="1:24" ht="7.5" customHeight="1">
      <c r="C2" s="154"/>
      <c r="D2" s="154"/>
      <c r="E2" s="154"/>
      <c r="F2" s="154"/>
      <c r="G2" s="154"/>
    </row>
    <row r="3" spans="1:24" s="176" customFormat="1" ht="26.1" customHeight="1">
      <c r="B3" s="177" t="s">
        <v>93</v>
      </c>
      <c r="C3" s="324" t="str">
        <f>INDEX(Adr!B2:B137,Doklady!B102)</f>
        <v>Slovenský paralympijský výbor</v>
      </c>
      <c r="D3" s="324"/>
      <c r="E3" s="324"/>
      <c r="F3" s="324"/>
      <c r="G3" s="178" t="str">
        <f>Doklady!H100</f>
        <v>V1</v>
      </c>
      <c r="H3" s="167"/>
      <c r="I3" s="179"/>
      <c r="J3" s="179"/>
      <c r="K3" s="179"/>
      <c r="L3" s="179"/>
      <c r="M3" s="179"/>
      <c r="N3" s="179"/>
      <c r="O3" s="179"/>
      <c r="P3" s="179"/>
      <c r="Q3" s="179"/>
      <c r="R3" s="179"/>
      <c r="S3" s="167"/>
      <c r="T3" s="167"/>
      <c r="U3" s="167"/>
      <c r="V3" s="167"/>
      <c r="W3" s="167"/>
      <c r="X3" s="167"/>
    </row>
    <row r="4" spans="1:24" s="176" customFormat="1" ht="13.2">
      <c r="B4" s="180" t="s">
        <v>345</v>
      </c>
      <c r="C4" s="181" t="str">
        <f>INDEX(Adr!A2:A210,Doklady!B102)</f>
        <v>31745661</v>
      </c>
      <c r="G4" s="178">
        <f>Doklady!H101</f>
        <v>43490</v>
      </c>
      <c r="H4" s="167"/>
      <c r="I4" s="179"/>
      <c r="J4" s="179"/>
      <c r="K4" s="179"/>
      <c r="L4" s="179"/>
      <c r="M4" s="179"/>
      <c r="N4" s="179"/>
      <c r="O4" s="179"/>
      <c r="P4" s="179"/>
      <c r="Q4" s="179"/>
      <c r="R4" s="179"/>
      <c r="S4" s="167"/>
      <c r="T4" s="167"/>
      <c r="U4" s="167"/>
      <c r="V4" s="167"/>
      <c r="W4" s="167"/>
      <c r="X4" s="167"/>
    </row>
    <row r="5" spans="1:24" s="176" customFormat="1" ht="13.2">
      <c r="B5" s="180" t="s">
        <v>378</v>
      </c>
      <c r="C5" s="176" t="str">
        <f>INDEX(Adr!C2:C210,Doklady!B102)</f>
        <v>občianske združenie</v>
      </c>
      <c r="H5" s="167"/>
      <c r="I5" s="179"/>
      <c r="J5" s="179"/>
      <c r="K5" s="179"/>
      <c r="L5" s="179"/>
      <c r="M5" s="179"/>
      <c r="N5" s="179"/>
      <c r="O5" s="179"/>
      <c r="P5" s="179"/>
      <c r="Q5" s="179"/>
      <c r="R5" s="179"/>
      <c r="S5" s="167"/>
      <c r="T5" s="167"/>
      <c r="U5" s="167"/>
      <c r="V5" s="167"/>
      <c r="W5" s="167"/>
      <c r="X5" s="167"/>
    </row>
    <row r="6" spans="1:24" s="176" customFormat="1" ht="13.2">
      <c r="B6" s="180" t="s">
        <v>346</v>
      </c>
      <c r="C6" s="176" t="str">
        <f>INDEX(Adr!D2:D210,Doklady!B102)&amp;", "&amp;INDEX(Adr!E2:E210,Doklady!B102)&amp;", "&amp;INDEX(Adr!F2:F210,Doklady!B102)</f>
        <v>Benediktiho 5, Bratislava 1, 811 05</v>
      </c>
      <c r="H6" s="167"/>
      <c r="I6" s="179"/>
      <c r="J6" s="179"/>
      <c r="K6" s="179"/>
      <c r="L6" s="179"/>
      <c r="M6" s="179"/>
      <c r="N6" s="179"/>
      <c r="O6" s="179"/>
      <c r="P6" s="179"/>
      <c r="Q6" s="179"/>
      <c r="R6" s="179"/>
      <c r="S6" s="167"/>
      <c r="T6" s="167"/>
      <c r="U6" s="167"/>
      <c r="V6" s="167"/>
      <c r="W6" s="167"/>
      <c r="X6" s="167"/>
    </row>
    <row r="7" spans="1:24" s="176" customFormat="1" ht="13.2" hidden="1">
      <c r="B7" s="180"/>
      <c r="H7" s="167"/>
      <c r="I7" s="179"/>
      <c r="J7" s="179"/>
      <c r="K7" s="179"/>
      <c r="L7" s="179"/>
      <c r="M7" s="179"/>
      <c r="N7" s="179"/>
      <c r="O7" s="179"/>
      <c r="P7" s="179"/>
      <c r="Q7" s="179"/>
      <c r="R7" s="179"/>
      <c r="S7" s="167"/>
      <c r="T7" s="167"/>
      <c r="U7" s="167"/>
      <c r="V7" s="167"/>
      <c r="W7" s="167"/>
      <c r="X7" s="167"/>
    </row>
    <row r="8" spans="1:24" s="176" customFormat="1" ht="6" customHeight="1">
      <c r="B8" s="180"/>
      <c r="H8" s="167"/>
      <c r="I8" s="179"/>
      <c r="J8" s="179"/>
      <c r="K8" s="179"/>
      <c r="L8" s="179"/>
      <c r="M8" s="179"/>
      <c r="N8" s="179"/>
      <c r="O8" s="179"/>
      <c r="P8" s="179"/>
      <c r="Q8" s="179"/>
      <c r="R8" s="179"/>
      <c r="S8" s="167"/>
      <c r="T8" s="167"/>
      <c r="U8" s="167"/>
      <c r="V8" s="167"/>
      <c r="W8" s="167"/>
      <c r="X8" s="167"/>
    </row>
    <row r="9" spans="1:24" ht="54.75" customHeight="1">
      <c r="A9" s="182" t="s">
        <v>347</v>
      </c>
      <c r="B9" s="182" t="s">
        <v>379</v>
      </c>
      <c r="C9" s="183" t="s">
        <v>380</v>
      </c>
      <c r="D9" s="183" t="s">
        <v>381</v>
      </c>
      <c r="E9" s="325" t="s">
        <v>382</v>
      </c>
      <c r="F9" s="325"/>
      <c r="H9" s="154"/>
      <c r="J9" s="184"/>
      <c r="K9" s="184"/>
      <c r="L9" s="184"/>
      <c r="M9" s="184"/>
      <c r="N9" s="184"/>
      <c r="O9" s="184"/>
      <c r="P9" s="184"/>
      <c r="Q9" s="184"/>
    </row>
    <row r="10" spans="1:24" ht="17.399999999999999">
      <c r="A10" s="185" t="s">
        <v>349</v>
      </c>
      <c r="B10" s="186" t="s">
        <v>350</v>
      </c>
      <c r="C10" s="187">
        <f>SUMIF(FP!J:J,Doklady!$B$1&amp;A10,FP!D:D)</f>
        <v>0</v>
      </c>
      <c r="D10" s="187">
        <f>C10-E10</f>
        <v>0</v>
      </c>
      <c r="E10" s="326">
        <f>SUMIF(I:I,A10,G:G)</f>
        <v>0</v>
      </c>
      <c r="F10" s="326"/>
      <c r="H10" s="154"/>
      <c r="J10" s="188" t="s">
        <v>361</v>
      </c>
      <c r="K10" s="184"/>
      <c r="L10" s="184"/>
      <c r="M10" s="184"/>
      <c r="N10" s="184"/>
      <c r="O10" s="184"/>
      <c r="P10" s="184"/>
      <c r="Q10" s="184"/>
    </row>
    <row r="11" spans="1:24" ht="17.399999999999999">
      <c r="A11" s="185" t="s">
        <v>351</v>
      </c>
      <c r="B11" s="186" t="s">
        <v>352</v>
      </c>
      <c r="C11" s="187">
        <f>SUMIF(FP!J:J,Doklady!$B$1&amp;A11,FP!D:D)</f>
        <v>0</v>
      </c>
      <c r="D11" s="187">
        <f>DSUM(Doklady!A103:I9997,"GGG",J10:J14)</f>
        <v>0</v>
      </c>
      <c r="E11" s="327" t="s">
        <v>383</v>
      </c>
      <c r="F11" s="327"/>
      <c r="H11" s="189" t="s">
        <v>384</v>
      </c>
      <c r="J11" s="188">
        <f>J40</f>
        <v>2</v>
      </c>
      <c r="K11" s="184"/>
      <c r="L11" s="184"/>
      <c r="M11" s="184"/>
      <c r="N11" s="184"/>
      <c r="O11" s="184"/>
      <c r="P11" s="184"/>
      <c r="Q11" s="184"/>
    </row>
    <row r="12" spans="1:24" ht="17.399999999999999">
      <c r="A12" s="185" t="s">
        <v>353</v>
      </c>
      <c r="B12" s="186" t="s">
        <v>354</v>
      </c>
      <c r="C12" s="187">
        <f>SUMIF(FP!J:J,Doklady!$B$1&amp;A12,FP!D:D)</f>
        <v>2301245</v>
      </c>
      <c r="D12" s="187">
        <f>C12-E12</f>
        <v>126476.45000000019</v>
      </c>
      <c r="E12" s="326">
        <f>SUMIF(I:I,A12,G:G)</f>
        <v>2174768.5499999998</v>
      </c>
      <c r="F12" s="326"/>
      <c r="H12" s="190" t="s">
        <v>385</v>
      </c>
      <c r="J12" s="191">
        <f>J41</f>
        <v>2</v>
      </c>
      <c r="L12" s="184"/>
      <c r="M12" s="184"/>
      <c r="N12" s="184"/>
      <c r="O12" s="184"/>
      <c r="P12" s="184"/>
      <c r="Q12" s="184"/>
    </row>
    <row r="13" spans="1:24" ht="17.399999999999999">
      <c r="A13" s="185" t="s">
        <v>355</v>
      </c>
      <c r="B13" s="186" t="s">
        <v>356</v>
      </c>
      <c r="C13" s="187">
        <f>SUMIF(FP!J:J,Doklady!$B$1&amp;A13,FP!D:D)</f>
        <v>0</v>
      </c>
      <c r="D13" s="187">
        <f>C13-E13</f>
        <v>0</v>
      </c>
      <c r="E13" s="326">
        <f>SUMIF(I:I,A13,G:G)</f>
        <v>0</v>
      </c>
      <c r="F13" s="326"/>
      <c r="H13" s="154"/>
      <c r="J13" s="191">
        <f>J45</f>
        <v>2</v>
      </c>
      <c r="L13" s="184"/>
      <c r="M13" s="184"/>
      <c r="N13" s="184"/>
      <c r="O13" s="184"/>
      <c r="P13" s="184"/>
      <c r="Q13" s="184"/>
    </row>
    <row r="14" spans="1:24" ht="17.399999999999999">
      <c r="A14" s="185" t="s">
        <v>357</v>
      </c>
      <c r="B14" s="186" t="s">
        <v>358</v>
      </c>
      <c r="C14" s="187">
        <f>SUMIF(FP!J:J,Doklady!$B$1&amp;A14,FP!D:D)</f>
        <v>0</v>
      </c>
      <c r="D14" s="187">
        <f>C14-E14</f>
        <v>0</v>
      </c>
      <c r="E14" s="328">
        <f>SUMIF(I:I,A14,G:G)</f>
        <v>0</v>
      </c>
      <c r="F14" s="328"/>
      <c r="H14" s="154"/>
      <c r="J14" s="191">
        <f>J46</f>
        <v>2</v>
      </c>
      <c r="L14" s="184"/>
      <c r="M14" s="184"/>
      <c r="N14" s="184"/>
      <c r="O14" s="184"/>
      <c r="P14" s="184"/>
      <c r="Q14" s="184"/>
    </row>
    <row r="15" spans="1:24" ht="5.25" customHeight="1">
      <c r="G15" s="176"/>
    </row>
    <row r="16" spans="1:24" s="176" customFormat="1" ht="13.2">
      <c r="A16" s="192" t="s">
        <v>386</v>
      </c>
      <c r="B16" s="329" t="s">
        <v>387</v>
      </c>
      <c r="C16" s="329"/>
      <c r="D16" s="329"/>
      <c r="E16" s="329"/>
      <c r="F16" s="329"/>
      <c r="G16" s="193" t="s">
        <v>388</v>
      </c>
      <c r="H16" s="167"/>
      <c r="I16" s="179"/>
      <c r="J16" s="179"/>
      <c r="K16" s="179"/>
      <c r="L16" s="179"/>
      <c r="M16" s="179"/>
      <c r="N16" s="179"/>
      <c r="O16" s="179"/>
      <c r="P16" s="179"/>
      <c r="Q16" s="179"/>
      <c r="R16" s="179"/>
      <c r="S16" s="167"/>
      <c r="T16" s="167"/>
      <c r="U16" s="167"/>
      <c r="V16" s="167"/>
      <c r="W16" s="167"/>
      <c r="X16" s="167"/>
    </row>
    <row r="17" spans="1:18" ht="12.75" customHeight="1">
      <c r="A17" s="194" t="s">
        <v>389</v>
      </c>
      <c r="B17" s="330" t="s">
        <v>390</v>
      </c>
      <c r="C17" s="330"/>
      <c r="D17" s="330"/>
      <c r="E17" s="330"/>
      <c r="F17" s="330"/>
      <c r="G17" s="196">
        <f>SUMIF(FP!I:I,Doklady!$B$1&amp;A17,FP!D:D)</f>
        <v>0</v>
      </c>
      <c r="R17" s="197"/>
    </row>
    <row r="18" spans="1:18" ht="12.75" customHeight="1">
      <c r="A18" s="198" t="s">
        <v>391</v>
      </c>
      <c r="B18" s="330" t="s">
        <v>392</v>
      </c>
      <c r="C18" s="330"/>
      <c r="D18" s="330"/>
      <c r="E18" s="330"/>
      <c r="F18" s="330"/>
      <c r="G18" s="196">
        <f>SUMIF(FP!I:I,Doklady!$B$1&amp;A18,FP!D:D)</f>
        <v>0</v>
      </c>
    </row>
    <row r="19" spans="1:18" ht="12.75" customHeight="1">
      <c r="A19" s="199" t="s">
        <v>393</v>
      </c>
      <c r="B19" s="330" t="s">
        <v>394</v>
      </c>
      <c r="C19" s="330"/>
      <c r="D19" s="330"/>
      <c r="E19" s="330"/>
      <c r="F19" s="330"/>
      <c r="G19" s="196">
        <f>SUMIF(FP!I:I,Doklady!$B$1&amp;A19,FP!D:D)</f>
        <v>2301245</v>
      </c>
    </row>
    <row r="20" spans="1:18" ht="12.75" customHeight="1">
      <c r="A20" s="194" t="s">
        <v>395</v>
      </c>
      <c r="B20" s="330" t="s">
        <v>396</v>
      </c>
      <c r="C20" s="330"/>
      <c r="D20" s="330"/>
      <c r="E20" s="330"/>
      <c r="F20" s="330"/>
      <c r="G20" s="196">
        <f>SUMIF(FP!I:I,Doklady!$B$1&amp;A20,FP!D:D)</f>
        <v>0</v>
      </c>
      <c r="R20" s="197"/>
    </row>
    <row r="21" spans="1:18" ht="12.75" customHeight="1">
      <c r="A21" s="194" t="s">
        <v>397</v>
      </c>
      <c r="B21" s="330" t="s">
        <v>398</v>
      </c>
      <c r="C21" s="330"/>
      <c r="D21" s="330"/>
      <c r="E21" s="330"/>
      <c r="F21" s="330"/>
      <c r="G21" s="196">
        <f>SUMIF(FP!I:I,Doklady!$B$1&amp;A21,FP!D:D)</f>
        <v>0</v>
      </c>
      <c r="R21" s="197"/>
    </row>
    <row r="22" spans="1:18" ht="12.75" customHeight="1">
      <c r="A22" s="194" t="s">
        <v>399</v>
      </c>
      <c r="B22" s="330" t="s">
        <v>400</v>
      </c>
      <c r="C22" s="330"/>
      <c r="D22" s="330"/>
      <c r="E22" s="330"/>
      <c r="F22" s="330"/>
      <c r="G22" s="196">
        <f>SUMIF(FP!I:I,Doklady!$B$1&amp;A22,FP!D:D)</f>
        <v>0</v>
      </c>
      <c r="R22" s="197"/>
    </row>
    <row r="23" spans="1:18" ht="12.75" customHeight="1">
      <c r="A23" s="194" t="s">
        <v>401</v>
      </c>
      <c r="B23" s="330" t="s">
        <v>402</v>
      </c>
      <c r="C23" s="330"/>
      <c r="D23" s="330"/>
      <c r="E23" s="330"/>
      <c r="F23" s="330"/>
      <c r="G23" s="196">
        <f>SUMIF(FP!I:I,Doklady!$B$1&amp;A23,FP!D:D)</f>
        <v>0</v>
      </c>
      <c r="R23" s="197"/>
    </row>
    <row r="24" spans="1:18" ht="12.75" customHeight="1">
      <c r="A24" s="194" t="s">
        <v>403</v>
      </c>
      <c r="B24" s="330" t="s">
        <v>404</v>
      </c>
      <c r="C24" s="330"/>
      <c r="D24" s="330"/>
      <c r="E24" s="330"/>
      <c r="F24" s="330"/>
      <c r="G24" s="196">
        <f>SUMIF(FP!I:I,Doklady!$B$1&amp;A24,FP!D:D)</f>
        <v>0</v>
      </c>
      <c r="R24" s="197"/>
    </row>
    <row r="25" spans="1:18" ht="12.75" customHeight="1">
      <c r="A25" s="194" t="s">
        <v>405</v>
      </c>
      <c r="B25" s="330" t="s">
        <v>406</v>
      </c>
      <c r="C25" s="330"/>
      <c r="D25" s="330"/>
      <c r="E25" s="330"/>
      <c r="F25" s="330"/>
      <c r="G25" s="196">
        <f>SUMIF(FP!I:I,Doklady!$B$1&amp;A25,FP!D:D)</f>
        <v>0</v>
      </c>
      <c r="R25" s="197"/>
    </row>
    <row r="26" spans="1:18" ht="12.75" customHeight="1">
      <c r="A26" s="194" t="s">
        <v>407</v>
      </c>
      <c r="B26" s="330" t="s">
        <v>408</v>
      </c>
      <c r="C26" s="330"/>
      <c r="D26" s="330"/>
      <c r="E26" s="330"/>
      <c r="F26" s="330"/>
      <c r="G26" s="196">
        <f>SUMIF(FP!I:I,Doklady!$B$1&amp;A26,FP!D:D)</f>
        <v>0</v>
      </c>
      <c r="R26" s="197"/>
    </row>
    <row r="27" spans="1:18">
      <c r="A27" s="194" t="s">
        <v>409</v>
      </c>
      <c r="B27" s="330"/>
      <c r="C27" s="330"/>
      <c r="D27" s="330"/>
      <c r="E27" s="330"/>
      <c r="F27" s="330"/>
      <c r="G27" s="196">
        <f>SUMIF(FP!I:I,Doklady!$B$1&amp;A27,FP!D:D)</f>
        <v>0</v>
      </c>
      <c r="R27" s="197"/>
    </row>
    <row r="28" spans="1:18">
      <c r="A28" s="194" t="s">
        <v>410</v>
      </c>
      <c r="B28" s="330"/>
      <c r="C28" s="330"/>
      <c r="D28" s="330"/>
      <c r="E28" s="330"/>
      <c r="F28" s="330"/>
      <c r="G28" s="196">
        <f>SUMIF(FP!I:I,Doklady!$B$1&amp;A28,FP!D:D)</f>
        <v>0</v>
      </c>
      <c r="R28" s="197"/>
    </row>
    <row r="29" spans="1:18">
      <c r="A29" s="194" t="s">
        <v>411</v>
      </c>
      <c r="B29" s="330"/>
      <c r="C29" s="330"/>
      <c r="D29" s="330"/>
      <c r="E29" s="330"/>
      <c r="F29" s="330"/>
      <c r="G29" s="196">
        <f>SUMIF(FP!I:I,Doklady!$B$1&amp;A29,FP!D:D)</f>
        <v>0</v>
      </c>
      <c r="R29" s="197"/>
    </row>
    <row r="30" spans="1:18">
      <c r="A30" s="194" t="s">
        <v>412</v>
      </c>
      <c r="B30" s="330"/>
      <c r="C30" s="330"/>
      <c r="D30" s="330"/>
      <c r="E30" s="330"/>
      <c r="F30" s="330"/>
      <c r="G30" s="196">
        <f>SUMIF(FP!I:I,Doklady!$B$1&amp;A30,FP!D:D)</f>
        <v>0</v>
      </c>
      <c r="R30" s="197"/>
    </row>
    <row r="31" spans="1:18">
      <c r="A31" s="194" t="s">
        <v>413</v>
      </c>
      <c r="B31" s="330"/>
      <c r="C31" s="330"/>
      <c r="D31" s="330"/>
      <c r="E31" s="330"/>
      <c r="F31" s="330"/>
      <c r="G31" s="196">
        <f>SUMIF(FP!I:I,Doklady!$B$1&amp;A31,FP!D:D)</f>
        <v>0</v>
      </c>
      <c r="R31" s="197"/>
    </row>
    <row r="32" spans="1:18">
      <c r="A32" s="194" t="s">
        <v>414</v>
      </c>
      <c r="B32" s="330"/>
      <c r="C32" s="330"/>
      <c r="D32" s="330"/>
      <c r="E32" s="330"/>
      <c r="F32" s="330"/>
      <c r="G32" s="196">
        <f>SUMIF(FP!I:I,Doklady!$B$1&amp;A32,FP!D:D)</f>
        <v>0</v>
      </c>
      <c r="R32" s="197"/>
    </row>
    <row r="33" spans="1:18" hidden="1">
      <c r="A33" s="194" t="s">
        <v>407</v>
      </c>
      <c r="B33" s="331"/>
      <c r="C33" s="331"/>
      <c r="D33" s="331"/>
      <c r="E33" s="331"/>
      <c r="F33" s="331"/>
      <c r="H33" s="154"/>
      <c r="I33" s="154"/>
    </row>
    <row r="35" spans="1:18" ht="13.2">
      <c r="A35" s="200" t="s">
        <v>415</v>
      </c>
      <c r="B35" s="200"/>
      <c r="C35" s="201"/>
      <c r="D35" s="201"/>
      <c r="E35" s="201"/>
      <c r="F35" s="201"/>
      <c r="G35" s="201"/>
    </row>
    <row r="36" spans="1:18" ht="3.75" customHeight="1"/>
    <row r="37" spans="1:18" ht="20.399999999999999">
      <c r="A37" s="182" t="s">
        <v>386</v>
      </c>
      <c r="B37" s="182" t="str">
        <f>"Šport "&amp;I39</f>
        <v>Šport .</v>
      </c>
      <c r="C37" s="57" t="s">
        <v>416</v>
      </c>
      <c r="D37" s="57" t="s">
        <v>417</v>
      </c>
      <c r="E37" s="57" t="s">
        <v>418</v>
      </c>
      <c r="F37" s="57" t="s">
        <v>419</v>
      </c>
      <c r="G37" s="182" t="s">
        <v>359</v>
      </c>
      <c r="J37" s="175">
        <f>COUNTIF(FP!I:I,Doklady!B1&amp;"a")</f>
        <v>0</v>
      </c>
    </row>
    <row r="38" spans="1:18">
      <c r="A38" s="194" t="s">
        <v>389</v>
      </c>
      <c r="B38" s="195" t="s">
        <v>420</v>
      </c>
      <c r="C38" s="202">
        <f>G38*0.15</f>
        <v>0</v>
      </c>
      <c r="D38" s="202">
        <f>G38*0.2</f>
        <v>0</v>
      </c>
      <c r="E38" s="202">
        <f>G38*0.25</f>
        <v>0</v>
      </c>
      <c r="F38" s="202">
        <f>G38*0.15</f>
        <v>0</v>
      </c>
      <c r="G38" s="196">
        <f>SUMIF(FP!K:K,Spolu!I39,FP!D:D)</f>
        <v>0</v>
      </c>
      <c r="R38" s="197"/>
    </row>
    <row r="39" spans="1:18">
      <c r="A39" s="194" t="s">
        <v>389</v>
      </c>
      <c r="B39" s="195" t="s">
        <v>421</v>
      </c>
      <c r="C39" s="202">
        <f>DSUM(Doklady!A103:I9997,"GGG",Spolu!J39:K40)</f>
        <v>0</v>
      </c>
      <c r="D39" s="202">
        <f>DSUM(Doklady!A103:I9997,"GGG",Spolu!L39:M40)</f>
        <v>0</v>
      </c>
      <c r="E39" s="202">
        <f>DSUM(Doklady!A103:I9997,"GGG",Spolu!N39:O40)</f>
        <v>0</v>
      </c>
      <c r="F39" s="202">
        <f>DSUM(Doklady!A103:I9997,"GGG",Spolu!P39:Q40)</f>
        <v>0</v>
      </c>
      <c r="G39" s="203"/>
      <c r="I39" s="175" t="str">
        <f>IF(J37&gt;0,INDEX(FP!K:K,Doklady!B2),".")</f>
        <v>.</v>
      </c>
      <c r="J39" s="188" t="s">
        <v>361</v>
      </c>
      <c r="K39" s="188" t="s">
        <v>362</v>
      </c>
      <c r="L39" s="188" t="s">
        <v>361</v>
      </c>
      <c r="M39" s="188" t="s">
        <v>362</v>
      </c>
      <c r="N39" s="188" t="s">
        <v>361</v>
      </c>
      <c r="O39" s="188" t="s">
        <v>362</v>
      </c>
      <c r="P39" s="188" t="s">
        <v>361</v>
      </c>
      <c r="Q39" s="188" t="s">
        <v>362</v>
      </c>
      <c r="R39" s="197"/>
    </row>
    <row r="40" spans="1:18" ht="10.5" customHeight="1">
      <c r="A40" s="194" t="s">
        <v>389</v>
      </c>
      <c r="B40" s="204" t="s">
        <v>422</v>
      </c>
      <c r="C40" s="202">
        <f>MAX(C38-C39,0)</f>
        <v>0</v>
      </c>
      <c r="D40" s="202">
        <f>MAX(D38-D39,0)</f>
        <v>0</v>
      </c>
      <c r="E40" s="202">
        <f>MAX(E38-E39,0)</f>
        <v>0</v>
      </c>
      <c r="F40" s="202">
        <f>MIN(G38,MAX(-F38+F39,0))</f>
        <v>0</v>
      </c>
      <c r="G40" s="205">
        <f>MIN(C40+D40+E40+F40,G38)</f>
        <v>0</v>
      </c>
      <c r="J40" s="188">
        <f>IF(J37&gt;0,"a - "&amp;INDEX(FP!C:C,Doklady!B2),2)</f>
        <v>2</v>
      </c>
      <c r="K40" s="188">
        <v>1</v>
      </c>
      <c r="L40" s="188">
        <f>IF(J37&gt;0,"a - "&amp;INDEX(FP!C:C,Doklady!B2),2)</f>
        <v>2</v>
      </c>
      <c r="M40" s="188">
        <v>2</v>
      </c>
      <c r="N40" s="188">
        <f>IF(J37&gt;0,"a - "&amp;INDEX(FP!C:C,Doklady!B2),2)</f>
        <v>2</v>
      </c>
      <c r="O40" s="188">
        <v>3</v>
      </c>
      <c r="P40" s="188">
        <f>IF(J37&gt;0,"a - "&amp;INDEX(FP!C:C,Doklady!B2),2)</f>
        <v>2</v>
      </c>
      <c r="Q40" s="188">
        <v>4</v>
      </c>
      <c r="R40" s="197"/>
    </row>
    <row r="41" spans="1:18" ht="10.5" customHeight="1">
      <c r="A41" s="206"/>
      <c r="B41" s="207"/>
      <c r="C41" s="208"/>
      <c r="D41" s="208"/>
      <c r="E41" s="208"/>
      <c r="F41" s="208"/>
      <c r="G41" s="209"/>
      <c r="J41" s="188">
        <f>IF(J37&gt;0,"a - "&amp;INDEX(FP!C:C,Doklady!B2+1),2)</f>
        <v>2</v>
      </c>
      <c r="K41" s="188">
        <v>1</v>
      </c>
      <c r="L41" s="188">
        <f>IF(J37&gt;0,"a - "&amp;INDEX(FP!C:C,Doklady!B2+1),2)</f>
        <v>2</v>
      </c>
      <c r="M41" s="188">
        <v>2</v>
      </c>
      <c r="N41" s="188">
        <f>IF(J37&gt;0,"a - "&amp;INDEX(FP!C:C,Doklady!B2+1),2)</f>
        <v>2</v>
      </c>
      <c r="O41" s="188">
        <v>3</v>
      </c>
      <c r="P41" s="188">
        <f>IF(J37&gt;0,"a - "&amp;INDEX(FP!C:C,Doklady!B2+1),2)</f>
        <v>2</v>
      </c>
      <c r="Q41" s="188">
        <v>4</v>
      </c>
      <c r="R41" s="197"/>
    </row>
    <row r="42" spans="1:18" ht="20.399999999999999">
      <c r="A42" s="182" t="s">
        <v>386</v>
      </c>
      <c r="B42" s="182" t="str">
        <f>IF(J37&gt;2,"Šport "&amp;INDEX(FP!K:K,Doklady!B2+2),"Šport "&amp;I44)</f>
        <v>Šport .</v>
      </c>
      <c r="C42" s="57" t="s">
        <v>416</v>
      </c>
      <c r="D42" s="57" t="s">
        <v>417</v>
      </c>
      <c r="E42" s="57" t="s">
        <v>418</v>
      </c>
      <c r="F42" s="57" t="s">
        <v>419</v>
      </c>
      <c r="G42" s="182" t="s">
        <v>359</v>
      </c>
      <c r="J42" s="175">
        <f>J37-2</f>
        <v>-2</v>
      </c>
      <c r="R42" s="197"/>
    </row>
    <row r="43" spans="1:18">
      <c r="A43" s="194" t="s">
        <v>389</v>
      </c>
      <c r="B43" s="195" t="s">
        <v>420</v>
      </c>
      <c r="C43" s="202">
        <f>G43*0.15</f>
        <v>0</v>
      </c>
      <c r="D43" s="202">
        <f>G43*0.2</f>
        <v>0</v>
      </c>
      <c r="E43" s="202">
        <f>G43*0.25</f>
        <v>0</v>
      </c>
      <c r="F43" s="202">
        <f>G43*0.15</f>
        <v>0</v>
      </c>
      <c r="G43" s="196">
        <f>SUMIF(FP!K:K,I44,FP!D:D)</f>
        <v>0</v>
      </c>
      <c r="R43" s="197"/>
    </row>
    <row r="44" spans="1:18">
      <c r="A44" s="194" t="s">
        <v>389</v>
      </c>
      <c r="B44" s="195" t="s">
        <v>421</v>
      </c>
      <c r="C44" s="202">
        <f>DSUM(Doklady!A103:I9997,"GGG",Spolu!J44:K46)</f>
        <v>0</v>
      </c>
      <c r="D44" s="202">
        <f>DSUM(Doklady!A103:I9997,"GGG",Spolu!L44:M46)</f>
        <v>0</v>
      </c>
      <c r="E44" s="202">
        <f>DSUM(Doklady!A103:I9997,"GGG",Spolu!N44:O46)</f>
        <v>0</v>
      </c>
      <c r="F44" s="202">
        <f>DSUM(Doklady!A103:I9997,"GGG",Spolu!P44:Q46)</f>
        <v>0</v>
      </c>
      <c r="G44" s="203"/>
      <c r="I44" s="175" t="str">
        <f>IF(J37&gt;1,INDEX(FP!K:K,Doklady!B2+1),".")</f>
        <v>.</v>
      </c>
      <c r="J44" s="188" t="s">
        <v>361</v>
      </c>
      <c r="K44" s="188" t="s">
        <v>362</v>
      </c>
      <c r="L44" s="188" t="s">
        <v>361</v>
      </c>
      <c r="M44" s="188" t="s">
        <v>362</v>
      </c>
      <c r="N44" s="188" t="s">
        <v>361</v>
      </c>
      <c r="O44" s="188" t="s">
        <v>362</v>
      </c>
      <c r="P44" s="188" t="s">
        <v>361</v>
      </c>
      <c r="Q44" s="188" t="s">
        <v>362</v>
      </c>
      <c r="R44" s="197"/>
    </row>
    <row r="45" spans="1:18">
      <c r="A45" s="194" t="s">
        <v>389</v>
      </c>
      <c r="B45" s="204" t="s">
        <v>422</v>
      </c>
      <c r="C45" s="202">
        <f>MAX(C43-C44,0)</f>
        <v>0</v>
      </c>
      <c r="D45" s="202">
        <f>MAX(D43-D44,0)</f>
        <v>0</v>
      </c>
      <c r="E45" s="202">
        <f>MAX(E43-E44,0)</f>
        <v>0</v>
      </c>
      <c r="F45" s="202">
        <f>MIN(G43,MAX(-F43+F44,0))</f>
        <v>0</v>
      </c>
      <c r="G45" s="205">
        <f>MIN(C45+D45+E45+F45,G43)</f>
        <v>0</v>
      </c>
      <c r="J45" s="188">
        <f>IF(J42&gt;0,"a - "&amp;INDEX(FP!C:C,Doklady!B2+2),2)</f>
        <v>2</v>
      </c>
      <c r="K45" s="188">
        <v>1</v>
      </c>
      <c r="L45" s="188">
        <f>IF(J42&gt;0,"a - "&amp;INDEX(FP!C:C,Doklady!B2+2),2)</f>
        <v>2</v>
      </c>
      <c r="M45" s="188">
        <v>2</v>
      </c>
      <c r="N45" s="188">
        <f>IF(J42&gt;0,"a - "&amp;INDEX(FP!C:C,Doklady!B2+2),2)</f>
        <v>2</v>
      </c>
      <c r="O45" s="188">
        <v>3</v>
      </c>
      <c r="P45" s="188">
        <f>IF(J42&gt;0,"a - "&amp;INDEX(FP!C:C,Doklady!B2+2),2)</f>
        <v>2</v>
      </c>
      <c r="Q45" s="188">
        <v>4</v>
      </c>
      <c r="R45" s="197"/>
    </row>
    <row r="46" spans="1:18">
      <c r="A46" s="206"/>
      <c r="B46" s="207"/>
      <c r="C46" s="209"/>
      <c r="D46" s="210"/>
      <c r="E46" s="210"/>
      <c r="F46" s="210"/>
      <c r="G46" s="210"/>
      <c r="J46" s="188">
        <f>+J41</f>
        <v>2</v>
      </c>
      <c r="K46" s="188">
        <v>1</v>
      </c>
      <c r="L46" s="188">
        <f>+L41</f>
        <v>2</v>
      </c>
      <c r="M46" s="188">
        <v>2</v>
      </c>
      <c r="N46" s="188">
        <f>+N41</f>
        <v>2</v>
      </c>
      <c r="O46" s="188">
        <v>3</v>
      </c>
      <c r="P46" s="188">
        <f>+P41</f>
        <v>2</v>
      </c>
      <c r="Q46" s="188">
        <v>4</v>
      </c>
      <c r="R46" s="197"/>
    </row>
    <row r="47" spans="1:18" ht="11.25" hidden="1" customHeight="1">
      <c r="A47" s="206"/>
      <c r="B47" s="207"/>
      <c r="C47" s="209"/>
      <c r="D47" s="210"/>
      <c r="E47" s="210"/>
      <c r="F47" s="210"/>
      <c r="G47" s="210"/>
      <c r="R47" s="197"/>
    </row>
    <row r="48" spans="1:18">
      <c r="A48" s="206"/>
      <c r="B48" s="207"/>
      <c r="C48" s="209"/>
      <c r="D48" s="210"/>
      <c r="E48" s="210"/>
      <c r="F48" s="210"/>
      <c r="G48" s="210"/>
      <c r="R48" s="197"/>
    </row>
    <row r="49" spans="1:18" ht="12.75" customHeight="1">
      <c r="A49" s="332" t="s">
        <v>423</v>
      </c>
      <c r="B49" s="332"/>
      <c r="C49" s="332"/>
      <c r="D49" s="332"/>
      <c r="E49" s="332"/>
      <c r="F49" s="332"/>
      <c r="G49" s="332"/>
      <c r="R49" s="197"/>
    </row>
    <row r="50" spans="1:18">
      <c r="A50" s="206"/>
      <c r="B50" s="207"/>
      <c r="C50" s="209"/>
      <c r="D50" s="210"/>
      <c r="E50" s="210"/>
      <c r="F50" s="210"/>
      <c r="G50" s="210"/>
      <c r="R50" s="197"/>
    </row>
    <row r="51" spans="1:18" ht="20.399999999999999">
      <c r="A51" s="55" t="s">
        <v>386</v>
      </c>
      <c r="B51" s="182" t="s">
        <v>424</v>
      </c>
      <c r="C51" s="57" t="s">
        <v>425</v>
      </c>
      <c r="D51" s="57" t="s">
        <v>426</v>
      </c>
      <c r="E51" s="57" t="s">
        <v>427</v>
      </c>
      <c r="F51" s="57" t="s">
        <v>428</v>
      </c>
      <c r="G51" s="57" t="s">
        <v>429</v>
      </c>
      <c r="I51" s="175" t="s">
        <v>347</v>
      </c>
      <c r="J51" s="175" t="s">
        <v>430</v>
      </c>
      <c r="K51" s="175" t="s">
        <v>431</v>
      </c>
    </row>
    <row r="52" spans="1:18" ht="12" customHeight="1">
      <c r="A52" s="194" t="str">
        <f>Doklady!D1</f>
        <v>c</v>
      </c>
      <c r="B52" s="211" t="str">
        <f>Doklady!G1</f>
        <v>činnosť Deaflympijského výboru Slovenska</v>
      </c>
      <c r="C52" s="196">
        <f>IF(A52&lt;&gt;"",INDEX(FP!D:D,Doklady!B$2+(ROW()-52)),"")</f>
        <v>140836</v>
      </c>
      <c r="D52" s="196">
        <f>IF(A52&lt;&gt;"",Doklady!H1-Doklady!I1,"")</f>
        <v>0</v>
      </c>
      <c r="E52" s="196">
        <f>IF(A52&lt;&gt;"",MIN(D52,C52)*Doklady!C1/(1-Doklady!C1),"")</f>
        <v>0</v>
      </c>
      <c r="F52" s="202">
        <f>IF(A52&lt;&gt;"",Doklady!I1,"")</f>
        <v>0</v>
      </c>
      <c r="G52" s="196">
        <f>IF(A52&lt;&gt;"",IF(D52&lt;C52,C52-D52,0)+IF(F52&lt;E52,E52-F52,0),0)</f>
        <v>140836</v>
      </c>
      <c r="H52" s="153" t="str">
        <f>IF(D52&gt;C52,"Vyúčtované prostriedky nemôžu byť väčšie ako poskytnuté. Opravte v hárku ""Doklady""","")</f>
        <v/>
      </c>
      <c r="I52" s="175" t="str">
        <f>Doklady!E1</f>
        <v>026 03</v>
      </c>
      <c r="J52" s="175" t="str">
        <f>IF(A52&lt;&gt;"",INDEX(FP!H:H,Doklady!B$2+(ROW()-52)),"")</f>
        <v>B</v>
      </c>
      <c r="K52" s="175" t="str">
        <f>I52&amp;J52</f>
        <v>026 03B</v>
      </c>
      <c r="R52" s="197"/>
    </row>
    <row r="53" spans="1:18" ht="12" customHeight="1">
      <c r="A53" s="194" t="str">
        <f>Doklady!D2</f>
        <v>c</v>
      </c>
      <c r="B53" s="211" t="str">
        <f>Doklady!G2</f>
        <v>činnosť Slovenského paralympijského výboru</v>
      </c>
      <c r="C53" s="196">
        <f>IF(A53&lt;&gt;"",INDEX(FP!D:D,Doklady!B$2+(ROW()-52)),"")</f>
        <v>1217589</v>
      </c>
      <c r="D53" s="196">
        <f>IF(A53&lt;&gt;"",Doklady!H2-Doklady!I2,"")</f>
        <v>0</v>
      </c>
      <c r="E53" s="196">
        <f>IF(A53&lt;&gt;"",MIN(D53,C53)*Doklady!C2/(1-Doklady!C2),"")</f>
        <v>0</v>
      </c>
      <c r="F53" s="202">
        <f>IF(A53&lt;&gt;"",Doklady!I2,"")</f>
        <v>0</v>
      </c>
      <c r="G53" s="196">
        <f t="shared" ref="G53:G116" si="0">IF(A53&lt;&gt;"",IF(D53&lt;C53,C53-D53,0)+IF(F53&lt;E53,E53-F53,0),0)</f>
        <v>1217589</v>
      </c>
      <c r="H53" s="153" t="str">
        <f t="shared" ref="H53:H116" si="1">IF(D53&gt;C53,"Vyúčtované prostriedky nemôžu byť väčšie ako poskytnuté. Opravte v hárku ""Doklady""","")</f>
        <v/>
      </c>
      <c r="I53" s="175" t="str">
        <f>Doklady!E2</f>
        <v>026 03</v>
      </c>
      <c r="J53" s="175" t="str">
        <f>IF(A53&lt;&gt;"",INDEX(FP!H:H,Doklady!B$2+(ROW()-52)),"")</f>
        <v>B</v>
      </c>
      <c r="K53" s="175" t="str">
        <f t="shared" ref="K53:K116" si="2">I53&amp;J53</f>
        <v>026 03B</v>
      </c>
    </row>
    <row r="54" spans="1:18" ht="12" customHeight="1">
      <c r="A54" s="194" t="str">
        <f>Doklady!D3</f>
        <v>c</v>
      </c>
      <c r="B54" s="211" t="str">
        <f>Doklady!G3</f>
        <v>činnosť Slovenského zväzu telesne postihnutých športovcov</v>
      </c>
      <c r="C54" s="196">
        <f>IF(A54&lt;&gt;"",INDEX(FP!D:D,Doklady!B$2+(ROW()-52)),"")</f>
        <v>548847</v>
      </c>
      <c r="D54" s="196">
        <f>IF(A54&lt;&gt;"",Doklady!H3-Doklady!I3,"")</f>
        <v>0</v>
      </c>
      <c r="E54" s="196">
        <f>IF(A54&lt;&gt;"",MIN(D54,C54)*Doklady!C3/(1-Doklady!C3),"")</f>
        <v>0</v>
      </c>
      <c r="F54" s="202">
        <f>IF(A54&lt;&gt;"",Doklady!I3,"")</f>
        <v>0</v>
      </c>
      <c r="G54" s="196">
        <f t="shared" si="0"/>
        <v>548847</v>
      </c>
      <c r="H54" s="153" t="str">
        <f t="shared" si="1"/>
        <v/>
      </c>
      <c r="I54" s="175" t="str">
        <f>Doklady!E3</f>
        <v>026 03</v>
      </c>
      <c r="J54" s="175" t="str">
        <f>IF(A54&lt;&gt;"",INDEX(FP!H:H,Doklady!B$2+(ROW()-52)),"")</f>
        <v>B</v>
      </c>
      <c r="K54" s="175" t="str">
        <f t="shared" si="2"/>
        <v>026 03B</v>
      </c>
    </row>
    <row r="55" spans="1:18" ht="12" customHeight="1">
      <c r="A55" s="194" t="str">
        <f>Doklady!D4</f>
        <v>c</v>
      </c>
      <c r="B55" s="211" t="str">
        <f>Doklady!G4</f>
        <v>činnosť Slovenskej asociácie zrakovo postihnutých športovcov</v>
      </c>
      <c r="C55" s="196">
        <f>IF(A55&lt;&gt;"",INDEX(FP!D:D,Doklady!B$2+(ROW()-52)),"")</f>
        <v>46025</v>
      </c>
      <c r="D55" s="196">
        <f>IF(A55&lt;&gt;"",Doklady!H4-Doklady!I4,"")</f>
        <v>0</v>
      </c>
      <c r="E55" s="196">
        <f>IF(A55&lt;&gt;"",MIN(D55,C55)*Doklady!C4/(1-Doklady!C4),"")</f>
        <v>0</v>
      </c>
      <c r="F55" s="202">
        <f>IF(A55&lt;&gt;"",Doklady!I4,"")</f>
        <v>0</v>
      </c>
      <c r="G55" s="196">
        <f t="shared" si="0"/>
        <v>46025</v>
      </c>
      <c r="H55" s="153" t="str">
        <f t="shared" si="1"/>
        <v/>
      </c>
      <c r="I55" s="175" t="str">
        <f>Doklady!E4</f>
        <v>026 03</v>
      </c>
      <c r="J55" s="175" t="str">
        <f>IF(A55&lt;&gt;"",INDEX(FP!H:H,Doklady!B$2+(ROW()-52)),"")</f>
        <v>B</v>
      </c>
      <c r="K55" s="175" t="str">
        <f t="shared" si="2"/>
        <v>026 03B</v>
      </c>
    </row>
    <row r="56" spans="1:18" ht="12" customHeight="1">
      <c r="A56" s="194" t="str">
        <f>Doklady!D5</f>
        <v>c</v>
      </c>
      <c r="B56" s="211" t="str">
        <f>Doklady!G5</f>
        <v>činnosť Špeciálnych olympiád Slovensko</v>
      </c>
      <c r="C56" s="196">
        <f>IF(A56&lt;&gt;"",INDEX(FP!D:D,Doklady!B$2+(ROW()-52)),"")</f>
        <v>347948</v>
      </c>
      <c r="D56" s="196">
        <f>IF(A56&lt;&gt;"",Doklady!H5-Doklady!I5,"")</f>
        <v>126476.44999999995</v>
      </c>
      <c r="E56" s="196">
        <f>IF(A56&lt;&gt;"",MIN(D56,C56)*Doklady!C5/(1-Doklady!C5),"")</f>
        <v>0</v>
      </c>
      <c r="F56" s="202">
        <f>IF(A56&lt;&gt;"",Doklady!I5,"")</f>
        <v>0</v>
      </c>
      <c r="G56" s="196">
        <f t="shared" si="0"/>
        <v>221471.55000000005</v>
      </c>
      <c r="H56" s="153" t="str">
        <f t="shared" si="1"/>
        <v/>
      </c>
      <c r="I56" s="175" t="str">
        <f>Doklady!E5</f>
        <v>026 03</v>
      </c>
      <c r="J56" s="175" t="str">
        <f>IF(A56&lt;&gt;"",INDEX(FP!H:H,Doklady!B$2+(ROW()-52)),"")</f>
        <v>B</v>
      </c>
      <c r="K56" s="175" t="str">
        <f t="shared" si="2"/>
        <v>026 03B</v>
      </c>
    </row>
    <row r="57" spans="1:18" ht="12" customHeight="1">
      <c r="A57" s="194" t="str">
        <f>Doklady!D6</f>
        <v/>
      </c>
      <c r="B57" s="211" t="str">
        <f>Doklady!G6</f>
        <v/>
      </c>
      <c r="C57" s="196" t="str">
        <f>IF(A57&lt;&gt;"",INDEX(FP!D:D,Doklady!B$2+(ROW()-52)),"")</f>
        <v/>
      </c>
      <c r="D57" s="196" t="str">
        <f>IF(A57&lt;&gt;"",Doklady!H6-Doklady!I6,"")</f>
        <v/>
      </c>
      <c r="E57" s="196" t="str">
        <f>IF(A57&lt;&gt;"",MIN(D57,C57)*Doklady!C6/(1-Doklady!C6),"")</f>
        <v/>
      </c>
      <c r="F57" s="202" t="str">
        <f>IF(A57&lt;&gt;"",Doklady!I6,"")</f>
        <v/>
      </c>
      <c r="G57" s="196">
        <f t="shared" si="0"/>
        <v>0</v>
      </c>
      <c r="H57" s="153" t="str">
        <f t="shared" si="1"/>
        <v/>
      </c>
      <c r="I57" s="175" t="str">
        <f>Doklady!E6</f>
        <v/>
      </c>
      <c r="J57" s="175" t="str">
        <f>IF(A57&lt;&gt;"",INDEX(FP!H:H,Doklady!B$2+(ROW()-52)),"")</f>
        <v/>
      </c>
      <c r="K57" s="175" t="str">
        <f t="shared" si="2"/>
        <v/>
      </c>
    </row>
    <row r="58" spans="1:18" ht="12" customHeight="1">
      <c r="A58" s="194" t="str">
        <f>Doklady!D7</f>
        <v/>
      </c>
      <c r="B58" s="211" t="str">
        <f>Doklady!G7</f>
        <v/>
      </c>
      <c r="C58" s="196" t="str">
        <f>IF(A58&lt;&gt;"",INDEX(FP!D:D,Doklady!B$2+(ROW()-52)),"")</f>
        <v/>
      </c>
      <c r="D58" s="196" t="str">
        <f>IF(A58&lt;&gt;"",Doklady!H7-Doklady!I7,"")</f>
        <v/>
      </c>
      <c r="E58" s="196" t="str">
        <f>IF(A58&lt;&gt;"",MIN(D58,C58)*Doklady!C7/(1-Doklady!C7),"")</f>
        <v/>
      </c>
      <c r="F58" s="202" t="str">
        <f>IF(A58&lt;&gt;"",Doklady!I7,"")</f>
        <v/>
      </c>
      <c r="G58" s="196">
        <f t="shared" si="0"/>
        <v>0</v>
      </c>
      <c r="H58" s="153" t="str">
        <f t="shared" si="1"/>
        <v/>
      </c>
      <c r="I58" s="175" t="str">
        <f>Doklady!E7</f>
        <v/>
      </c>
      <c r="J58" s="175" t="str">
        <f>IF(A58&lt;&gt;"",INDEX(FP!H:H,Doklady!B$2+(ROW()-52)),"")</f>
        <v/>
      </c>
      <c r="K58" s="175" t="str">
        <f t="shared" si="2"/>
        <v/>
      </c>
    </row>
    <row r="59" spans="1:18" ht="12" customHeight="1">
      <c r="A59" s="194" t="str">
        <f>Doklady!D8</f>
        <v/>
      </c>
      <c r="B59" s="211" t="str">
        <f>Doklady!G8</f>
        <v/>
      </c>
      <c r="C59" s="196" t="str">
        <f>IF(A59&lt;&gt;"",INDEX(FP!D:D,Doklady!B$2+(ROW()-52)),"")</f>
        <v/>
      </c>
      <c r="D59" s="196" t="str">
        <f>IF(A59&lt;&gt;"",Doklady!H8-Doklady!I8,"")</f>
        <v/>
      </c>
      <c r="E59" s="196" t="str">
        <f>IF(A59&lt;&gt;"",MIN(D59,C59)*Doklady!C8/(1-Doklady!C8),"")</f>
        <v/>
      </c>
      <c r="F59" s="202" t="str">
        <f>IF(A59&lt;&gt;"",Doklady!I8,"")</f>
        <v/>
      </c>
      <c r="G59" s="196">
        <f t="shared" si="0"/>
        <v>0</v>
      </c>
      <c r="H59" s="153" t="str">
        <f t="shared" si="1"/>
        <v/>
      </c>
      <c r="I59" s="175" t="str">
        <f>Doklady!E8</f>
        <v/>
      </c>
      <c r="J59" s="175" t="str">
        <f>IF(A59&lt;&gt;"",INDEX(FP!H:H,Doklady!B$2+(ROW()-52)),"")</f>
        <v/>
      </c>
      <c r="K59" s="175" t="str">
        <f t="shared" si="2"/>
        <v/>
      </c>
    </row>
    <row r="60" spans="1:18" ht="12" customHeight="1">
      <c r="A60" s="194" t="str">
        <f>Doklady!D9</f>
        <v/>
      </c>
      <c r="B60" s="211" t="str">
        <f>Doklady!G9</f>
        <v/>
      </c>
      <c r="C60" s="196" t="str">
        <f>IF(A60&lt;&gt;"",INDEX(FP!D:D,Doklady!B$2+(ROW()-52)),"")</f>
        <v/>
      </c>
      <c r="D60" s="196" t="str">
        <f>IF(A60&lt;&gt;"",Doklady!H9-Doklady!I9,"")</f>
        <v/>
      </c>
      <c r="E60" s="196" t="str">
        <f>IF(A60&lt;&gt;"",MIN(D60,C60)*Doklady!C9/(1-Doklady!C9),"")</f>
        <v/>
      </c>
      <c r="F60" s="202" t="str">
        <f>IF(A60&lt;&gt;"",Doklady!I9,"")</f>
        <v/>
      </c>
      <c r="G60" s="196">
        <f t="shared" si="0"/>
        <v>0</v>
      </c>
      <c r="H60" s="153" t="str">
        <f t="shared" si="1"/>
        <v/>
      </c>
      <c r="I60" s="175" t="str">
        <f>Doklady!E9</f>
        <v/>
      </c>
      <c r="J60" s="175" t="str">
        <f>IF(A60&lt;&gt;"",INDEX(FP!H:H,Doklady!B$2+(ROW()-52)),"")</f>
        <v/>
      </c>
      <c r="K60" s="175" t="str">
        <f t="shared" si="2"/>
        <v/>
      </c>
    </row>
    <row r="61" spans="1:18" ht="12" customHeight="1">
      <c r="A61" s="194" t="str">
        <f>Doklady!D10</f>
        <v/>
      </c>
      <c r="B61" s="211" t="str">
        <f>Doklady!G10</f>
        <v/>
      </c>
      <c r="C61" s="196" t="str">
        <f>IF(A61&lt;&gt;"",INDEX(FP!D:D,Doklady!B$2+(ROW()-52)),"")</f>
        <v/>
      </c>
      <c r="D61" s="196" t="str">
        <f>IF(A61&lt;&gt;"",Doklady!H10-Doklady!I10,"")</f>
        <v/>
      </c>
      <c r="E61" s="196" t="str">
        <f>IF(A61&lt;&gt;"",MIN(D61,C61)*Doklady!C10/(1-Doklady!C10),"")</f>
        <v/>
      </c>
      <c r="F61" s="202" t="str">
        <f>IF(A61&lt;&gt;"",Doklady!I10,"")</f>
        <v/>
      </c>
      <c r="G61" s="196">
        <f t="shared" si="0"/>
        <v>0</v>
      </c>
      <c r="H61" s="153" t="str">
        <f t="shared" si="1"/>
        <v/>
      </c>
      <c r="I61" s="175" t="str">
        <f>Doklady!E10</f>
        <v/>
      </c>
      <c r="J61" s="175" t="str">
        <f>IF(A61&lt;&gt;"",INDEX(FP!H:H,Doklady!B$2+(ROW()-52)),"")</f>
        <v/>
      </c>
      <c r="K61" s="175" t="str">
        <f t="shared" si="2"/>
        <v/>
      </c>
    </row>
    <row r="62" spans="1:18" ht="12" customHeight="1">
      <c r="A62" s="194" t="str">
        <f>Doklady!D11</f>
        <v/>
      </c>
      <c r="B62" s="211" t="str">
        <f>Doklady!G11</f>
        <v/>
      </c>
      <c r="C62" s="196" t="str">
        <f>IF(A62&lt;&gt;"",INDEX(FP!D:D,Doklady!B$2+(ROW()-52)),"")</f>
        <v/>
      </c>
      <c r="D62" s="196" t="str">
        <f>IF(A62&lt;&gt;"",Doklady!H11-Doklady!I11,"")</f>
        <v/>
      </c>
      <c r="E62" s="196" t="str">
        <f>IF(A62&lt;&gt;"",MIN(D62,C62)*Doklady!C11/(1-Doklady!C11),"")</f>
        <v/>
      </c>
      <c r="F62" s="202" t="str">
        <f>IF(A62&lt;&gt;"",Doklady!I11,"")</f>
        <v/>
      </c>
      <c r="G62" s="196">
        <f t="shared" si="0"/>
        <v>0</v>
      </c>
      <c r="H62" s="153" t="str">
        <f t="shared" si="1"/>
        <v/>
      </c>
      <c r="I62" s="175" t="str">
        <f>Doklady!E11</f>
        <v/>
      </c>
      <c r="J62" s="175" t="str">
        <f>IF(A62&lt;&gt;"",INDEX(FP!H:H,Doklady!B$2+(ROW()-52)),"")</f>
        <v/>
      </c>
      <c r="K62" s="175" t="str">
        <f t="shared" si="2"/>
        <v/>
      </c>
    </row>
    <row r="63" spans="1:18" ht="12" customHeight="1">
      <c r="A63" s="194" t="str">
        <f>Doklady!D12</f>
        <v/>
      </c>
      <c r="B63" s="211" t="str">
        <f>Doklady!G12</f>
        <v/>
      </c>
      <c r="C63" s="196" t="str">
        <f>IF(A63&lt;&gt;"",INDEX(FP!D:D,Doklady!B$2+(ROW()-52)),"")</f>
        <v/>
      </c>
      <c r="D63" s="196" t="str">
        <f>IF(A63&lt;&gt;"",Doklady!H12-Doklady!I12,"")</f>
        <v/>
      </c>
      <c r="E63" s="196" t="str">
        <f>IF(A63&lt;&gt;"",MIN(D63,C63)*Doklady!C12/(1-Doklady!C12),"")</f>
        <v/>
      </c>
      <c r="F63" s="202" t="str">
        <f>IF(A63&lt;&gt;"",Doklady!I12,"")</f>
        <v/>
      </c>
      <c r="G63" s="196">
        <f t="shared" si="0"/>
        <v>0</v>
      </c>
      <c r="H63" s="153" t="s">
        <v>432</v>
      </c>
      <c r="I63" s="175" t="str">
        <f>Doklady!E12</f>
        <v/>
      </c>
      <c r="J63" s="175" t="str">
        <f>IF(A63&lt;&gt;"",INDEX(FP!H:H,Doklady!B$2+(ROW()-52)),"")</f>
        <v/>
      </c>
      <c r="K63" s="175" t="str">
        <f t="shared" si="2"/>
        <v/>
      </c>
    </row>
    <row r="64" spans="1:18" ht="12" customHeight="1">
      <c r="A64" s="194" t="str">
        <f>Doklady!D13</f>
        <v/>
      </c>
      <c r="B64" s="211" t="str">
        <f>Doklady!G13</f>
        <v/>
      </c>
      <c r="C64" s="196" t="str">
        <f>IF(A64&lt;&gt;"",INDEX(FP!D:D,Doklady!B$2+(ROW()-52)),"")</f>
        <v/>
      </c>
      <c r="D64" s="196" t="str">
        <f>IF(A64&lt;&gt;"",Doklady!H13-Doklady!I13,"")</f>
        <v/>
      </c>
      <c r="E64" s="196" t="str">
        <f>IF(A64&lt;&gt;"",MIN(D64,C64)*Doklady!C13/(1-Doklady!C13),"")</f>
        <v/>
      </c>
      <c r="F64" s="202" t="str">
        <f>IF(A64&lt;&gt;"",Doklady!I13,"")</f>
        <v/>
      </c>
      <c r="G64" s="196">
        <f t="shared" si="0"/>
        <v>0</v>
      </c>
      <c r="H64" s="153" t="str">
        <f t="shared" si="1"/>
        <v/>
      </c>
      <c r="I64" s="175" t="str">
        <f>Doklady!E13</f>
        <v/>
      </c>
      <c r="J64" s="175" t="str">
        <f>IF(A64&lt;&gt;"",INDEX(FP!H:H,Doklady!B$2+(ROW()-52)),"")</f>
        <v/>
      </c>
      <c r="K64" s="175" t="str">
        <f t="shared" si="2"/>
        <v/>
      </c>
    </row>
    <row r="65" spans="1:11" ht="12" customHeight="1">
      <c r="A65" s="194" t="str">
        <f>Doklady!D14</f>
        <v/>
      </c>
      <c r="B65" s="211" t="str">
        <f>Doklady!G14</f>
        <v/>
      </c>
      <c r="C65" s="196" t="str">
        <f>IF(A65&lt;&gt;"",INDEX(FP!D:D,Doklady!B$2+(ROW()-52)),"")</f>
        <v/>
      </c>
      <c r="D65" s="196" t="str">
        <f>IF(A65&lt;&gt;"",Doklady!H14-Doklady!I14,"")</f>
        <v/>
      </c>
      <c r="E65" s="196" t="str">
        <f>IF(A65&lt;&gt;"",MIN(D65,C65)*Doklady!C14/(1-Doklady!C14),"")</f>
        <v/>
      </c>
      <c r="F65" s="202" t="str">
        <f>IF(A65&lt;&gt;"",Doklady!I14,"")</f>
        <v/>
      </c>
      <c r="G65" s="196">
        <f t="shared" si="0"/>
        <v>0</v>
      </c>
      <c r="H65" s="153" t="str">
        <f t="shared" si="1"/>
        <v/>
      </c>
      <c r="I65" s="175" t="str">
        <f>Doklady!E14</f>
        <v/>
      </c>
      <c r="J65" s="175" t="str">
        <f>IF(A65&lt;&gt;"",INDEX(FP!H:H,Doklady!B$2+(ROW()-52)),"")</f>
        <v/>
      </c>
      <c r="K65" s="175" t="str">
        <f t="shared" si="2"/>
        <v/>
      </c>
    </row>
    <row r="66" spans="1:11" ht="12" customHeight="1">
      <c r="A66" s="194" t="str">
        <f>Doklady!D15</f>
        <v/>
      </c>
      <c r="B66" s="211" t="str">
        <f>Doklady!G15</f>
        <v/>
      </c>
      <c r="C66" s="196" t="str">
        <f>IF(A66&lt;&gt;"",INDEX(FP!D:D,Doklady!B$2+(ROW()-52)),"")</f>
        <v/>
      </c>
      <c r="D66" s="196" t="str">
        <f>IF(A66&lt;&gt;"",Doklady!H15-Doklady!I15,"")</f>
        <v/>
      </c>
      <c r="E66" s="196" t="str">
        <f>IF(A66&lt;&gt;"",MIN(D66,C66)*Doklady!C15/(1-Doklady!C15),"")</f>
        <v/>
      </c>
      <c r="F66" s="202" t="str">
        <f>IF(A66&lt;&gt;"",Doklady!I15,"")</f>
        <v/>
      </c>
      <c r="G66" s="196">
        <f t="shared" si="0"/>
        <v>0</v>
      </c>
      <c r="H66" s="153" t="str">
        <f t="shared" si="1"/>
        <v/>
      </c>
      <c r="I66" s="175" t="str">
        <f>Doklady!E15</f>
        <v/>
      </c>
      <c r="J66" s="175" t="str">
        <f>IF(A66&lt;&gt;"",INDEX(FP!H:H,Doklady!B$2+(ROW()-52)),"")</f>
        <v/>
      </c>
      <c r="K66" s="175" t="str">
        <f t="shared" si="2"/>
        <v/>
      </c>
    </row>
    <row r="67" spans="1:11" ht="12" customHeight="1">
      <c r="A67" s="194" t="str">
        <f>Doklady!D16</f>
        <v/>
      </c>
      <c r="B67" s="211" t="str">
        <f>Doklady!G16</f>
        <v/>
      </c>
      <c r="C67" s="196" t="str">
        <f>IF(A67&lt;&gt;"",INDEX(FP!D:D,Doklady!B$2+(ROW()-52)),"")</f>
        <v/>
      </c>
      <c r="D67" s="196" t="str">
        <f>IF(A67&lt;&gt;"",Doklady!H16-Doklady!I16,"")</f>
        <v/>
      </c>
      <c r="E67" s="196" t="str">
        <f>IF(A67&lt;&gt;"",MIN(D67,C67)*Doklady!C16/(1-Doklady!C16),"")</f>
        <v/>
      </c>
      <c r="F67" s="202" t="str">
        <f>IF(A67&lt;&gt;"",Doklady!I16,"")</f>
        <v/>
      </c>
      <c r="G67" s="196">
        <f t="shared" si="0"/>
        <v>0</v>
      </c>
      <c r="H67" s="153" t="str">
        <f t="shared" si="1"/>
        <v/>
      </c>
      <c r="I67" s="175" t="str">
        <f>Doklady!E16</f>
        <v/>
      </c>
      <c r="J67" s="175" t="str">
        <f>IF(A67&lt;&gt;"",INDEX(FP!H:H,Doklady!B$2+(ROW()-52)),"")</f>
        <v/>
      </c>
      <c r="K67" s="175" t="str">
        <f t="shared" si="2"/>
        <v/>
      </c>
    </row>
    <row r="68" spans="1:11" ht="12" customHeight="1">
      <c r="A68" s="194" t="str">
        <f>Doklady!D17</f>
        <v/>
      </c>
      <c r="B68" s="211" t="str">
        <f>Doklady!G17</f>
        <v/>
      </c>
      <c r="C68" s="196" t="str">
        <f>IF(A68&lt;&gt;"",INDEX(FP!D:D,Doklady!B$2+(ROW()-52)),"")</f>
        <v/>
      </c>
      <c r="D68" s="196" t="str">
        <f>IF(A68&lt;&gt;"",Doklady!H17-Doklady!I17,"")</f>
        <v/>
      </c>
      <c r="E68" s="196" t="str">
        <f>IF(A68&lt;&gt;"",MIN(D68,C68)*Doklady!C17/(1-Doklady!C17),"")</f>
        <v/>
      </c>
      <c r="F68" s="202" t="str">
        <f>IF(A68&lt;&gt;"",Doklady!I17,"")</f>
        <v/>
      </c>
      <c r="G68" s="196">
        <f t="shared" si="0"/>
        <v>0</v>
      </c>
      <c r="H68" s="153" t="str">
        <f t="shared" si="1"/>
        <v/>
      </c>
      <c r="I68" s="175" t="str">
        <f>Doklady!E17</f>
        <v/>
      </c>
      <c r="J68" s="175" t="str">
        <f>IF(A68&lt;&gt;"",INDEX(FP!H:H,Doklady!B$2+(ROW()-52)),"")</f>
        <v/>
      </c>
      <c r="K68" s="175" t="str">
        <f t="shared" si="2"/>
        <v/>
      </c>
    </row>
    <row r="69" spans="1:11" ht="12" customHeight="1">
      <c r="A69" s="194" t="str">
        <f>Doklady!D18</f>
        <v/>
      </c>
      <c r="B69" s="211" t="str">
        <f>Doklady!G18</f>
        <v/>
      </c>
      <c r="C69" s="196" t="str">
        <f>IF(A69&lt;&gt;"",INDEX(FP!D:D,Doklady!B$2+(ROW()-52)),"")</f>
        <v/>
      </c>
      <c r="D69" s="196" t="str">
        <f>IF(A69&lt;&gt;"",Doklady!H18-Doklady!I18,"")</f>
        <v/>
      </c>
      <c r="E69" s="196" t="str">
        <f>IF(A69&lt;&gt;"",MIN(D69,C69)*Doklady!C18/(1-Doklady!C18),"")</f>
        <v/>
      </c>
      <c r="F69" s="202" t="str">
        <f>IF(A69&lt;&gt;"",Doklady!I18,"")</f>
        <v/>
      </c>
      <c r="G69" s="196">
        <f t="shared" si="0"/>
        <v>0</v>
      </c>
      <c r="H69" s="153" t="str">
        <f t="shared" si="1"/>
        <v/>
      </c>
      <c r="I69" s="175" t="str">
        <f>Doklady!E18</f>
        <v/>
      </c>
      <c r="J69" s="175" t="str">
        <f>IF(A69&lt;&gt;"",INDEX(FP!H:H,Doklady!B$2+(ROW()-52)),"")</f>
        <v/>
      </c>
      <c r="K69" s="175" t="str">
        <f t="shared" si="2"/>
        <v/>
      </c>
    </row>
    <row r="70" spans="1:11" ht="12" customHeight="1">
      <c r="A70" s="194" t="str">
        <f>Doklady!D19</f>
        <v/>
      </c>
      <c r="B70" s="211" t="str">
        <f>Doklady!G19</f>
        <v/>
      </c>
      <c r="C70" s="196" t="str">
        <f>IF(A70&lt;&gt;"",INDEX(FP!D:D,Doklady!B$2+(ROW()-52)),"")</f>
        <v/>
      </c>
      <c r="D70" s="196" t="str">
        <f>IF(A70&lt;&gt;"",Doklady!H19-Doklady!I19,"")</f>
        <v/>
      </c>
      <c r="E70" s="196" t="str">
        <f>IF(A70&lt;&gt;"",MIN(D70,C70)*Doklady!C19/(1-Doklady!C19),"")</f>
        <v/>
      </c>
      <c r="F70" s="202" t="str">
        <f>IF(A70&lt;&gt;"",Doklady!I19,"")</f>
        <v/>
      </c>
      <c r="G70" s="196">
        <f t="shared" si="0"/>
        <v>0</v>
      </c>
      <c r="H70" s="153" t="str">
        <f t="shared" si="1"/>
        <v/>
      </c>
      <c r="I70" s="175" t="str">
        <f>Doklady!E19</f>
        <v/>
      </c>
      <c r="J70" s="175" t="str">
        <f>IF(A70&lt;&gt;"",INDEX(FP!H:H,Doklady!B$2+(ROW()-52)),"")</f>
        <v/>
      </c>
      <c r="K70" s="175" t="str">
        <f t="shared" si="2"/>
        <v/>
      </c>
    </row>
    <row r="71" spans="1:11" ht="12" customHeight="1">
      <c r="A71" s="194" t="str">
        <f>Doklady!D20</f>
        <v/>
      </c>
      <c r="B71" s="211" t="str">
        <f>Doklady!G20</f>
        <v/>
      </c>
      <c r="C71" s="196" t="str">
        <f>IF(A71&lt;&gt;"",INDEX(FP!D:D,Doklady!B$2+(ROW()-52)),"")</f>
        <v/>
      </c>
      <c r="D71" s="196" t="str">
        <f>IF(A71&lt;&gt;"",Doklady!H20-Doklady!I20,"")</f>
        <v/>
      </c>
      <c r="E71" s="196" t="str">
        <f>IF(A71&lt;&gt;"",MIN(D71,C71)*Doklady!C20/(1-Doklady!C20),"")</f>
        <v/>
      </c>
      <c r="F71" s="202" t="str">
        <f>IF(A71&lt;&gt;"",Doklady!I20,"")</f>
        <v/>
      </c>
      <c r="G71" s="196">
        <f t="shared" si="0"/>
        <v>0</v>
      </c>
      <c r="H71" s="153" t="str">
        <f t="shared" si="1"/>
        <v/>
      </c>
      <c r="I71" s="175" t="str">
        <f>Doklady!E20</f>
        <v/>
      </c>
      <c r="J71" s="175" t="str">
        <f>IF(A71&lt;&gt;"",INDEX(FP!H:H,Doklady!B$2+(ROW()-52)),"")</f>
        <v/>
      </c>
      <c r="K71" s="175" t="str">
        <f t="shared" si="2"/>
        <v/>
      </c>
    </row>
    <row r="72" spans="1:11" ht="12" customHeight="1">
      <c r="A72" s="194" t="str">
        <f>Doklady!D21</f>
        <v/>
      </c>
      <c r="B72" s="211" t="str">
        <f>Doklady!G21</f>
        <v/>
      </c>
      <c r="C72" s="196" t="str">
        <f>IF(A72&lt;&gt;"",INDEX(FP!D:D,Doklady!B$2+(ROW()-52)),"")</f>
        <v/>
      </c>
      <c r="D72" s="196" t="str">
        <f>IF(A72&lt;&gt;"",Doklady!H21-Doklady!I21,"")</f>
        <v/>
      </c>
      <c r="E72" s="196" t="str">
        <f>IF(A72&lt;&gt;"",MIN(D72,C72)*Doklady!C21/(1-Doklady!C21),"")</f>
        <v/>
      </c>
      <c r="F72" s="202" t="str">
        <f>IF(A72&lt;&gt;"",Doklady!I21,"")</f>
        <v/>
      </c>
      <c r="G72" s="196">
        <f t="shared" si="0"/>
        <v>0</v>
      </c>
      <c r="H72" s="153" t="str">
        <f t="shared" si="1"/>
        <v/>
      </c>
      <c r="I72" s="175" t="str">
        <f>Doklady!E21</f>
        <v/>
      </c>
      <c r="J72" s="175" t="str">
        <f>IF(A72&lt;&gt;"",INDEX(FP!H:H,Doklady!B$2+(ROW()-52)),"")</f>
        <v/>
      </c>
      <c r="K72" s="175" t="str">
        <f t="shared" si="2"/>
        <v/>
      </c>
    </row>
    <row r="73" spans="1:11" ht="12" customHeight="1">
      <c r="A73" s="194" t="str">
        <f>Doklady!D22</f>
        <v/>
      </c>
      <c r="B73" s="211" t="str">
        <f>Doklady!G22</f>
        <v/>
      </c>
      <c r="C73" s="196" t="str">
        <f>IF(A73&lt;&gt;"",INDEX(FP!D:D,Doklady!B$2+(ROW()-52)),"")</f>
        <v/>
      </c>
      <c r="D73" s="196" t="str">
        <f>IF(A73&lt;&gt;"",Doklady!H22-Doklady!I22,"")</f>
        <v/>
      </c>
      <c r="E73" s="196" t="str">
        <f>IF(A73&lt;&gt;"",MIN(D73,C73)*Doklady!C22/(1-Doklady!C22),"")</f>
        <v/>
      </c>
      <c r="F73" s="202" t="str">
        <f>IF(A73&lt;&gt;"",Doklady!I22,"")</f>
        <v/>
      </c>
      <c r="G73" s="196">
        <f t="shared" si="0"/>
        <v>0</v>
      </c>
      <c r="H73" s="153" t="str">
        <f t="shared" si="1"/>
        <v/>
      </c>
      <c r="I73" s="175" t="str">
        <f>Doklady!E22</f>
        <v/>
      </c>
      <c r="J73" s="175" t="str">
        <f>IF(A73&lt;&gt;"",INDEX(FP!H:H,Doklady!B$2+(ROW()-52)),"")</f>
        <v/>
      </c>
      <c r="K73" s="175" t="str">
        <f t="shared" si="2"/>
        <v/>
      </c>
    </row>
    <row r="74" spans="1:11" ht="12" customHeight="1">
      <c r="A74" s="194" t="str">
        <f>Doklady!D23</f>
        <v/>
      </c>
      <c r="B74" s="211" t="str">
        <f>Doklady!G23</f>
        <v/>
      </c>
      <c r="C74" s="196" t="str">
        <f>IF(A74&lt;&gt;"",INDEX(FP!D:D,Doklady!B$2+(ROW()-52)),"")</f>
        <v/>
      </c>
      <c r="D74" s="196" t="str">
        <f>IF(A74&lt;&gt;"",Doklady!H23-Doklady!I23,"")</f>
        <v/>
      </c>
      <c r="E74" s="196" t="str">
        <f>IF(A74&lt;&gt;"",MIN(D74,C74)*Doklady!C23/(1-Doklady!C23),"")</f>
        <v/>
      </c>
      <c r="F74" s="202" t="str">
        <f>IF(A74&lt;&gt;"",Doklady!I23,"")</f>
        <v/>
      </c>
      <c r="G74" s="196">
        <f t="shared" si="0"/>
        <v>0</v>
      </c>
      <c r="H74" s="153" t="str">
        <f t="shared" si="1"/>
        <v/>
      </c>
      <c r="I74" s="175" t="str">
        <f>Doklady!E23</f>
        <v/>
      </c>
      <c r="J74" s="175" t="str">
        <f>IF(A74&lt;&gt;"",INDEX(FP!H:H,Doklady!B$2+(ROW()-52)),"")</f>
        <v/>
      </c>
      <c r="K74" s="175" t="str">
        <f t="shared" si="2"/>
        <v/>
      </c>
    </row>
    <row r="75" spans="1:11" ht="12" customHeight="1">
      <c r="A75" s="194" t="str">
        <f>Doklady!D24</f>
        <v/>
      </c>
      <c r="B75" s="211" t="str">
        <f>Doklady!G24</f>
        <v/>
      </c>
      <c r="C75" s="196" t="str">
        <f>IF(A75&lt;&gt;"",INDEX(FP!D:D,Doklady!B$2+(ROW()-52)),"")</f>
        <v/>
      </c>
      <c r="D75" s="196" t="str">
        <f>IF(A75&lt;&gt;"",Doklady!H24-Doklady!I24,"")</f>
        <v/>
      </c>
      <c r="E75" s="196" t="str">
        <f>IF(A75&lt;&gt;"",MIN(D75,C75)*Doklady!C24/(1-Doklady!C24),"")</f>
        <v/>
      </c>
      <c r="F75" s="202" t="str">
        <f>IF(A75&lt;&gt;"",Doklady!I24,"")</f>
        <v/>
      </c>
      <c r="G75" s="196">
        <f t="shared" si="0"/>
        <v>0</v>
      </c>
      <c r="H75" s="153" t="str">
        <f t="shared" si="1"/>
        <v/>
      </c>
      <c r="I75" s="175" t="str">
        <f>Doklady!E24</f>
        <v/>
      </c>
      <c r="J75" s="175" t="str">
        <f>IF(A75&lt;&gt;"",INDEX(FP!H:H,Doklady!B$2+(ROW()-52)),"")</f>
        <v/>
      </c>
      <c r="K75" s="175" t="str">
        <f t="shared" si="2"/>
        <v/>
      </c>
    </row>
    <row r="76" spans="1:11" ht="12" customHeight="1">
      <c r="A76" s="194" t="str">
        <f>Doklady!D25</f>
        <v/>
      </c>
      <c r="B76" s="211" t="str">
        <f>Doklady!G25</f>
        <v/>
      </c>
      <c r="C76" s="196" t="str">
        <f>IF(A76&lt;&gt;"",INDEX(FP!D:D,Doklady!B$2+(ROW()-52)),"")</f>
        <v/>
      </c>
      <c r="D76" s="196" t="str">
        <f>IF(A76&lt;&gt;"",Doklady!H25-Doklady!I25,"")</f>
        <v/>
      </c>
      <c r="E76" s="196" t="str">
        <f>IF(A76&lt;&gt;"",MIN(D76,C76)*Doklady!C25/(1-Doklady!C25),"")</f>
        <v/>
      </c>
      <c r="F76" s="202" t="str">
        <f>IF(A76&lt;&gt;"",Doklady!I25,"")</f>
        <v/>
      </c>
      <c r="G76" s="196">
        <f t="shared" si="0"/>
        <v>0</v>
      </c>
      <c r="H76" s="153" t="str">
        <f t="shared" si="1"/>
        <v/>
      </c>
      <c r="I76" s="175" t="str">
        <f>Doklady!E25</f>
        <v/>
      </c>
      <c r="J76" s="175" t="str">
        <f>IF(A76&lt;&gt;"",INDEX(FP!H:H,Doklady!B$2+(ROW()-52)),"")</f>
        <v/>
      </c>
      <c r="K76" s="175" t="str">
        <f t="shared" si="2"/>
        <v/>
      </c>
    </row>
    <row r="77" spans="1:11" ht="12" customHeight="1">
      <c r="A77" s="194" t="str">
        <f>Doklady!D26</f>
        <v/>
      </c>
      <c r="B77" s="211" t="str">
        <f>Doklady!G26</f>
        <v/>
      </c>
      <c r="C77" s="196" t="str">
        <f>IF(A77&lt;&gt;"",INDEX(FP!D:D,Doklady!B$2+(ROW()-52)),"")</f>
        <v/>
      </c>
      <c r="D77" s="196" t="str">
        <f>IF(A77&lt;&gt;"",Doklady!H26-Doklady!I26,"")</f>
        <v/>
      </c>
      <c r="E77" s="196" t="str">
        <f>IF(A77&lt;&gt;"",MIN(D77,C77)*Doklady!C26/(1-Doklady!C26),"")</f>
        <v/>
      </c>
      <c r="F77" s="202" t="str">
        <f>IF(A77&lt;&gt;"",Doklady!I26,"")</f>
        <v/>
      </c>
      <c r="G77" s="196">
        <f t="shared" si="0"/>
        <v>0</v>
      </c>
      <c r="H77" s="153" t="str">
        <f t="shared" si="1"/>
        <v/>
      </c>
      <c r="I77" s="175" t="str">
        <f>Doklady!E26</f>
        <v/>
      </c>
      <c r="J77" s="175" t="str">
        <f>IF(A77&lt;&gt;"",INDEX(FP!H:H,Doklady!B$2+(ROW()-52)),"")</f>
        <v/>
      </c>
      <c r="K77" s="175" t="str">
        <f t="shared" si="2"/>
        <v/>
      </c>
    </row>
    <row r="78" spans="1:11" ht="12" customHeight="1">
      <c r="A78" s="194" t="str">
        <f>Doklady!D27</f>
        <v/>
      </c>
      <c r="B78" s="211" t="str">
        <f>Doklady!G27</f>
        <v/>
      </c>
      <c r="C78" s="196" t="str">
        <f>IF(A78&lt;&gt;"",INDEX(FP!D:D,Doklady!B$2+(ROW()-52)),"")</f>
        <v/>
      </c>
      <c r="D78" s="196" t="str">
        <f>IF(A78&lt;&gt;"",Doklady!H27-Doklady!I27,"")</f>
        <v/>
      </c>
      <c r="E78" s="196" t="str">
        <f>IF(A78&lt;&gt;"",MIN(D78,C78)*Doklady!C27/(1-Doklady!C27),"")</f>
        <v/>
      </c>
      <c r="F78" s="202" t="str">
        <f>IF(A78&lt;&gt;"",Doklady!I27,"")</f>
        <v/>
      </c>
      <c r="G78" s="196">
        <f t="shared" si="0"/>
        <v>0</v>
      </c>
      <c r="H78" s="153" t="str">
        <f t="shared" si="1"/>
        <v/>
      </c>
      <c r="I78" s="175" t="str">
        <f>Doklady!E27</f>
        <v/>
      </c>
      <c r="J78" s="175" t="str">
        <f>IF(A78&lt;&gt;"",INDEX(FP!H:H,Doklady!B$2+(ROW()-52)),"")</f>
        <v/>
      </c>
      <c r="K78" s="175" t="str">
        <f t="shared" si="2"/>
        <v/>
      </c>
    </row>
    <row r="79" spans="1:11" ht="12" customHeight="1">
      <c r="A79" s="194" t="str">
        <f>Doklady!D28</f>
        <v/>
      </c>
      <c r="B79" s="211" t="str">
        <f>Doklady!G28</f>
        <v/>
      </c>
      <c r="C79" s="196" t="str">
        <f>IF(A79&lt;&gt;"",INDEX(FP!D:D,Doklady!B$2+(ROW()-52)),"")</f>
        <v/>
      </c>
      <c r="D79" s="196" t="str">
        <f>IF(A79&lt;&gt;"",Doklady!H28-Doklady!I28,"")</f>
        <v/>
      </c>
      <c r="E79" s="196" t="str">
        <f>IF(A79&lt;&gt;"",MIN(D79,C79)*Doklady!C28/(1-Doklady!C28),"")</f>
        <v/>
      </c>
      <c r="F79" s="202" t="str">
        <f>IF(A79&lt;&gt;"",Doklady!I28,"")</f>
        <v/>
      </c>
      <c r="G79" s="196">
        <f t="shared" si="0"/>
        <v>0</v>
      </c>
      <c r="H79" s="153" t="str">
        <f t="shared" si="1"/>
        <v/>
      </c>
      <c r="I79" s="175" t="str">
        <f>Doklady!E28</f>
        <v/>
      </c>
      <c r="J79" s="175" t="str">
        <f>IF(A79&lt;&gt;"",INDEX(FP!H:H,Doklady!B$2+(ROW()-52)),"")</f>
        <v/>
      </c>
      <c r="K79" s="175" t="str">
        <f t="shared" si="2"/>
        <v/>
      </c>
    </row>
    <row r="80" spans="1:11" ht="12" customHeight="1">
      <c r="A80" s="194" t="str">
        <f>Doklady!D29</f>
        <v/>
      </c>
      <c r="B80" s="211" t="str">
        <f>Doklady!G29</f>
        <v/>
      </c>
      <c r="C80" s="196" t="str">
        <f>IF(A80&lt;&gt;"",INDEX(FP!D:D,Doklady!B$2+(ROW()-52)),"")</f>
        <v/>
      </c>
      <c r="D80" s="196" t="str">
        <f>IF(A80&lt;&gt;"",Doklady!H29-Doklady!I29,"")</f>
        <v/>
      </c>
      <c r="E80" s="196" t="str">
        <f>IF(A80&lt;&gt;"",MIN(D80,C80)*Doklady!C29/(1-Doklady!C29),"")</f>
        <v/>
      </c>
      <c r="F80" s="202" t="str">
        <f>IF(A80&lt;&gt;"",Doklady!I29,"")</f>
        <v/>
      </c>
      <c r="G80" s="196">
        <f t="shared" si="0"/>
        <v>0</v>
      </c>
      <c r="H80" s="153" t="str">
        <f t="shared" si="1"/>
        <v/>
      </c>
      <c r="I80" s="175" t="str">
        <f>Doklady!E29</f>
        <v/>
      </c>
      <c r="J80" s="175" t="str">
        <f>IF(A80&lt;&gt;"",INDEX(FP!H:H,Doklady!B$2+(ROW()-52)),"")</f>
        <v/>
      </c>
      <c r="K80" s="175" t="str">
        <f t="shared" si="2"/>
        <v/>
      </c>
    </row>
    <row r="81" spans="1:11" ht="12" customHeight="1">
      <c r="A81" s="194" t="str">
        <f>Doklady!D30</f>
        <v/>
      </c>
      <c r="B81" s="211" t="str">
        <f>Doklady!G30</f>
        <v/>
      </c>
      <c r="C81" s="196" t="str">
        <f>IF(A81&lt;&gt;"",INDEX(FP!D:D,Doklady!B$2+(ROW()-52)),"")</f>
        <v/>
      </c>
      <c r="D81" s="196" t="str">
        <f>IF(A81&lt;&gt;"",Doklady!H30-Doklady!I30,"")</f>
        <v/>
      </c>
      <c r="E81" s="196" t="str">
        <f>IF(A81&lt;&gt;"",MIN(D81,C81)*Doklady!C30/(1-Doklady!C30),"")</f>
        <v/>
      </c>
      <c r="F81" s="202" t="str">
        <f>IF(A81&lt;&gt;"",Doklady!I30,"")</f>
        <v/>
      </c>
      <c r="G81" s="196">
        <f t="shared" si="0"/>
        <v>0</v>
      </c>
      <c r="H81" s="153" t="str">
        <f t="shared" si="1"/>
        <v/>
      </c>
      <c r="I81" s="175" t="str">
        <f>Doklady!E30</f>
        <v/>
      </c>
      <c r="J81" s="175" t="str">
        <f>IF(A81&lt;&gt;"",INDEX(FP!H:H,Doklady!B$2+(ROW()-52)),"")</f>
        <v/>
      </c>
      <c r="K81" s="175" t="str">
        <f t="shared" si="2"/>
        <v/>
      </c>
    </row>
    <row r="82" spans="1:11" ht="12" customHeight="1">
      <c r="A82" s="194" t="str">
        <f>Doklady!D31</f>
        <v/>
      </c>
      <c r="B82" s="211" t="str">
        <f>Doklady!G31</f>
        <v/>
      </c>
      <c r="C82" s="196" t="str">
        <f>IF(A82&lt;&gt;"",INDEX(FP!D:D,Doklady!B$2+(ROW()-52)),"")</f>
        <v/>
      </c>
      <c r="D82" s="196" t="str">
        <f>IF(A82&lt;&gt;"",Doklady!H31-Doklady!I31,"")</f>
        <v/>
      </c>
      <c r="E82" s="196" t="str">
        <f>IF(A82&lt;&gt;"",MIN(D82,C82)*Doklady!C31/(1-Doklady!C31),"")</f>
        <v/>
      </c>
      <c r="F82" s="202" t="str">
        <f>IF(A82&lt;&gt;"",Doklady!I31,"")</f>
        <v/>
      </c>
      <c r="G82" s="196">
        <f t="shared" si="0"/>
        <v>0</v>
      </c>
      <c r="H82" s="153" t="str">
        <f t="shared" si="1"/>
        <v/>
      </c>
      <c r="I82" s="175" t="str">
        <f>Doklady!E31</f>
        <v/>
      </c>
      <c r="J82" s="175" t="str">
        <f>IF(A82&lt;&gt;"",INDEX(FP!H:H,Doklady!B$2+(ROW()-52)),"")</f>
        <v/>
      </c>
      <c r="K82" s="175" t="str">
        <f t="shared" si="2"/>
        <v/>
      </c>
    </row>
    <row r="83" spans="1:11" ht="12" customHeight="1">
      <c r="A83" s="194" t="str">
        <f>Doklady!D32</f>
        <v/>
      </c>
      <c r="B83" s="211" t="str">
        <f>Doklady!G32</f>
        <v/>
      </c>
      <c r="C83" s="196" t="str">
        <f>IF(A83&lt;&gt;"",INDEX(FP!D:D,Doklady!B$2+(ROW()-52)),"")</f>
        <v/>
      </c>
      <c r="D83" s="196" t="str">
        <f>IF(A83&lt;&gt;"",Doklady!H32-Doklady!I32,"")</f>
        <v/>
      </c>
      <c r="E83" s="196" t="str">
        <f>IF(A83&lt;&gt;"",MIN(D83,C83)*Doklady!C32/(1-Doklady!C32),"")</f>
        <v/>
      </c>
      <c r="F83" s="202" t="str">
        <f>IF(A83&lt;&gt;"",Doklady!I32,"")</f>
        <v/>
      </c>
      <c r="G83" s="196">
        <f t="shared" si="0"/>
        <v>0</v>
      </c>
      <c r="H83" s="153" t="str">
        <f t="shared" si="1"/>
        <v/>
      </c>
      <c r="I83" s="175" t="str">
        <f>Doklady!E32</f>
        <v/>
      </c>
      <c r="J83" s="175" t="str">
        <f>IF(A83&lt;&gt;"",INDEX(FP!H:H,Doklady!B$2+(ROW()-52)),"")</f>
        <v/>
      </c>
      <c r="K83" s="175" t="str">
        <f t="shared" si="2"/>
        <v/>
      </c>
    </row>
    <row r="84" spans="1:11" ht="12" customHeight="1">
      <c r="A84" s="194" t="str">
        <f>Doklady!D33</f>
        <v/>
      </c>
      <c r="B84" s="211" t="str">
        <f>Doklady!G33</f>
        <v/>
      </c>
      <c r="C84" s="196" t="str">
        <f>IF(A84&lt;&gt;"",INDEX(FP!D:D,Doklady!B$2+(ROW()-52)),"")</f>
        <v/>
      </c>
      <c r="D84" s="196" t="str">
        <f>IF(A84&lt;&gt;"",Doklady!H33-Doklady!I33,"")</f>
        <v/>
      </c>
      <c r="E84" s="196" t="str">
        <f>IF(A84&lt;&gt;"",MIN(D84,C84)*Doklady!C33/(1-Doklady!C33),"")</f>
        <v/>
      </c>
      <c r="F84" s="202" t="str">
        <f>IF(A84&lt;&gt;"",Doklady!I33,"")</f>
        <v/>
      </c>
      <c r="G84" s="196">
        <f t="shared" si="0"/>
        <v>0</v>
      </c>
      <c r="H84" s="153" t="str">
        <f t="shared" si="1"/>
        <v/>
      </c>
      <c r="I84" s="175" t="str">
        <f>Doklady!E33</f>
        <v/>
      </c>
      <c r="J84" s="175" t="str">
        <f>IF(A84&lt;&gt;"",INDEX(FP!H:H,Doklady!B$2+(ROW()-52)),"")</f>
        <v/>
      </c>
      <c r="K84" s="175" t="str">
        <f t="shared" si="2"/>
        <v/>
      </c>
    </row>
    <row r="85" spans="1:11" ht="12" customHeight="1">
      <c r="A85" s="194" t="str">
        <f>Doklady!D34</f>
        <v/>
      </c>
      <c r="B85" s="211" t="str">
        <f>Doklady!G34</f>
        <v/>
      </c>
      <c r="C85" s="196" t="str">
        <f>IF(A85&lt;&gt;"",INDEX(FP!D:D,Doklady!B$2+(ROW()-52)),"")</f>
        <v/>
      </c>
      <c r="D85" s="196" t="str">
        <f>IF(A85&lt;&gt;"",Doklady!H34-Doklady!I34,"")</f>
        <v/>
      </c>
      <c r="E85" s="196" t="str">
        <f>IF(A85&lt;&gt;"",MIN(D85,C85)*Doklady!C34/(1-Doklady!C34),"")</f>
        <v/>
      </c>
      <c r="F85" s="202" t="str">
        <f>IF(A85&lt;&gt;"",Doklady!I34,"")</f>
        <v/>
      </c>
      <c r="G85" s="196">
        <f t="shared" si="0"/>
        <v>0</v>
      </c>
      <c r="H85" s="153" t="str">
        <f t="shared" si="1"/>
        <v/>
      </c>
      <c r="I85" s="175" t="str">
        <f>Doklady!E34</f>
        <v/>
      </c>
      <c r="J85" s="175" t="str">
        <f>IF(A85&lt;&gt;"",INDEX(FP!H:H,Doklady!B$2+(ROW()-52)),"")</f>
        <v/>
      </c>
      <c r="K85" s="175" t="str">
        <f t="shared" si="2"/>
        <v/>
      </c>
    </row>
    <row r="86" spans="1:11" ht="12" customHeight="1">
      <c r="A86" s="194" t="str">
        <f>Doklady!D35</f>
        <v/>
      </c>
      <c r="B86" s="211" t="str">
        <f>Doklady!G35</f>
        <v/>
      </c>
      <c r="C86" s="196" t="str">
        <f>IF(A86&lt;&gt;"",INDEX(FP!D:D,Doklady!B$2+(ROW()-52)),"")</f>
        <v/>
      </c>
      <c r="D86" s="196" t="str">
        <f>IF(A86&lt;&gt;"",Doklady!H35-Doklady!I35,"")</f>
        <v/>
      </c>
      <c r="E86" s="196" t="str">
        <f>IF(A86&lt;&gt;"",MIN(D86,C86)*Doklady!C35/(1-Doklady!C35),"")</f>
        <v/>
      </c>
      <c r="F86" s="202" t="str">
        <f>IF(A86&lt;&gt;"",Doklady!I35,"")</f>
        <v/>
      </c>
      <c r="G86" s="196">
        <f t="shared" si="0"/>
        <v>0</v>
      </c>
      <c r="H86" s="153" t="str">
        <f t="shared" si="1"/>
        <v/>
      </c>
      <c r="I86" s="175" t="str">
        <f>Doklady!E35</f>
        <v/>
      </c>
      <c r="J86" s="175" t="str">
        <f>IF(A86&lt;&gt;"",INDEX(FP!H:H,Doklady!B$2+(ROW()-52)),"")</f>
        <v/>
      </c>
      <c r="K86" s="175" t="str">
        <f t="shared" si="2"/>
        <v/>
      </c>
    </row>
    <row r="87" spans="1:11" ht="12" customHeight="1">
      <c r="A87" s="194" t="str">
        <f>Doklady!D36</f>
        <v/>
      </c>
      <c r="B87" s="211" t="str">
        <f>Doklady!G36</f>
        <v/>
      </c>
      <c r="C87" s="196" t="str">
        <f>IF(A87&lt;&gt;"",INDEX(FP!D:D,Doklady!B$2+(ROW()-52)),"")</f>
        <v/>
      </c>
      <c r="D87" s="196" t="str">
        <f>IF(A87&lt;&gt;"",Doklady!H36-Doklady!I36,"")</f>
        <v/>
      </c>
      <c r="E87" s="196" t="str">
        <f>IF(A87&lt;&gt;"",MIN(D87,C87)*Doklady!C36/(1-Doklady!C36),"")</f>
        <v/>
      </c>
      <c r="F87" s="202" t="str">
        <f>IF(A87&lt;&gt;"",Doklady!I36,"")</f>
        <v/>
      </c>
      <c r="G87" s="196">
        <f t="shared" si="0"/>
        <v>0</v>
      </c>
      <c r="H87" s="153" t="str">
        <f t="shared" si="1"/>
        <v/>
      </c>
      <c r="I87" s="175" t="str">
        <f>Doklady!E36</f>
        <v/>
      </c>
      <c r="J87" s="175" t="str">
        <f>IF(A87&lt;&gt;"",INDEX(FP!H:H,Doklady!B$2+(ROW()-52)),"")</f>
        <v/>
      </c>
      <c r="K87" s="175" t="str">
        <f t="shared" si="2"/>
        <v/>
      </c>
    </row>
    <row r="88" spans="1:11" ht="12" customHeight="1">
      <c r="A88" s="194" t="str">
        <f>Doklady!D37</f>
        <v/>
      </c>
      <c r="B88" s="211" t="str">
        <f>Doklady!G37</f>
        <v/>
      </c>
      <c r="C88" s="196" t="str">
        <f>IF(A88&lt;&gt;"",INDEX(FP!D:D,Doklady!B$2+(ROW()-52)),"")</f>
        <v/>
      </c>
      <c r="D88" s="196" t="str">
        <f>IF(A88&lt;&gt;"",Doklady!H37-Doklady!I37,"")</f>
        <v/>
      </c>
      <c r="E88" s="196" t="str">
        <f>IF(A88&lt;&gt;"",MIN(D88,C88)*Doklady!C37/(1-Doklady!C37),"")</f>
        <v/>
      </c>
      <c r="F88" s="202" t="str">
        <f>IF(A88&lt;&gt;"",Doklady!I37,"")</f>
        <v/>
      </c>
      <c r="G88" s="196">
        <f t="shared" si="0"/>
        <v>0</v>
      </c>
      <c r="H88" s="153" t="str">
        <f t="shared" si="1"/>
        <v/>
      </c>
      <c r="I88" s="175" t="str">
        <f>Doklady!E37</f>
        <v/>
      </c>
      <c r="J88" s="175" t="str">
        <f>IF(A88&lt;&gt;"",INDEX(FP!H:H,Doklady!B$2+(ROW()-52)),"")</f>
        <v/>
      </c>
      <c r="K88" s="175" t="str">
        <f t="shared" si="2"/>
        <v/>
      </c>
    </row>
    <row r="89" spans="1:11" ht="12" customHeight="1">
      <c r="A89" s="194" t="str">
        <f>Doklady!D38</f>
        <v/>
      </c>
      <c r="B89" s="211" t="str">
        <f>Doklady!G38</f>
        <v/>
      </c>
      <c r="C89" s="196" t="str">
        <f>IF(A89&lt;&gt;"",INDEX(FP!D:D,Doklady!B$2+(ROW()-52)),"")</f>
        <v/>
      </c>
      <c r="D89" s="196" t="str">
        <f>IF(A89&lt;&gt;"",Doklady!H38-Doklady!I38,"")</f>
        <v/>
      </c>
      <c r="E89" s="196" t="str">
        <f>IF(A89&lt;&gt;"",MIN(D89,C89)*Doklady!C38/(1-Doklady!C38),"")</f>
        <v/>
      </c>
      <c r="F89" s="202" t="str">
        <f>IF(A89&lt;&gt;"",Doklady!I38,"")</f>
        <v/>
      </c>
      <c r="G89" s="196">
        <f t="shared" si="0"/>
        <v>0</v>
      </c>
      <c r="H89" s="153" t="str">
        <f t="shared" si="1"/>
        <v/>
      </c>
      <c r="I89" s="175" t="str">
        <f>Doklady!E38</f>
        <v/>
      </c>
      <c r="J89" s="175" t="str">
        <f>IF(A89&lt;&gt;"",INDEX(FP!H:H,Doklady!B$2+(ROW()-52)),"")</f>
        <v/>
      </c>
      <c r="K89" s="175" t="str">
        <f t="shared" si="2"/>
        <v/>
      </c>
    </row>
    <row r="90" spans="1:11" ht="12" customHeight="1">
      <c r="A90" s="194" t="str">
        <f>Doklady!D39</f>
        <v/>
      </c>
      <c r="B90" s="211" t="str">
        <f>Doklady!G39</f>
        <v/>
      </c>
      <c r="C90" s="196" t="str">
        <f>IF(A90&lt;&gt;"",INDEX(FP!D:D,Doklady!B$2+(ROW()-52)),"")</f>
        <v/>
      </c>
      <c r="D90" s="196" t="str">
        <f>IF(A90&lt;&gt;"",Doklady!H39-Doklady!I39,"")</f>
        <v/>
      </c>
      <c r="E90" s="196" t="str">
        <f>IF(A90&lt;&gt;"",MIN(D90,C90)*Doklady!C39/(1-Doklady!C39),"")</f>
        <v/>
      </c>
      <c r="F90" s="202" t="str">
        <f>IF(A90&lt;&gt;"",Doklady!I39,"")</f>
        <v/>
      </c>
      <c r="G90" s="196">
        <f t="shared" si="0"/>
        <v>0</v>
      </c>
      <c r="H90" s="153" t="str">
        <f t="shared" si="1"/>
        <v/>
      </c>
      <c r="I90" s="175" t="str">
        <f>Doklady!E39</f>
        <v/>
      </c>
      <c r="J90" s="175" t="str">
        <f>IF(A90&lt;&gt;"",INDEX(FP!H:H,Doklady!B$2+(ROW()-52)),"")</f>
        <v/>
      </c>
      <c r="K90" s="175" t="str">
        <f t="shared" si="2"/>
        <v/>
      </c>
    </row>
    <row r="91" spans="1:11" ht="12" customHeight="1">
      <c r="A91" s="194" t="str">
        <f>Doklady!D40</f>
        <v/>
      </c>
      <c r="B91" s="211" t="str">
        <f>Doklady!G40</f>
        <v/>
      </c>
      <c r="C91" s="196" t="str">
        <f>IF(A91&lt;&gt;"",INDEX(FP!D:D,Doklady!B$2+(ROW()-52)),"")</f>
        <v/>
      </c>
      <c r="D91" s="196" t="str">
        <f>IF(A91&lt;&gt;"",Doklady!H40-Doklady!I40,"")</f>
        <v/>
      </c>
      <c r="E91" s="196" t="str">
        <f>IF(A91&lt;&gt;"",MIN(D91,C91)*Doklady!C40/(1-Doklady!C40),"")</f>
        <v/>
      </c>
      <c r="F91" s="202" t="str">
        <f>IF(A91&lt;&gt;"",Doklady!I40,"")</f>
        <v/>
      </c>
      <c r="G91" s="196">
        <f t="shared" si="0"/>
        <v>0</v>
      </c>
      <c r="H91" s="153" t="str">
        <f t="shared" si="1"/>
        <v/>
      </c>
      <c r="I91" s="175" t="str">
        <f>Doklady!E40</f>
        <v/>
      </c>
      <c r="J91" s="175" t="str">
        <f>IF(A91&lt;&gt;"",INDEX(FP!H:H,Doklady!B$2+(ROW()-52)),"")</f>
        <v/>
      </c>
      <c r="K91" s="175" t="str">
        <f t="shared" si="2"/>
        <v/>
      </c>
    </row>
    <row r="92" spans="1:11" ht="12" customHeight="1">
      <c r="A92" s="194" t="str">
        <f>Doklady!D41</f>
        <v/>
      </c>
      <c r="B92" s="211" t="str">
        <f>Doklady!G41</f>
        <v/>
      </c>
      <c r="C92" s="196" t="str">
        <f>IF(A92&lt;&gt;"",INDEX(FP!D:D,Doklady!B$2+(ROW()-52)),"")</f>
        <v/>
      </c>
      <c r="D92" s="196" t="str">
        <f>IF(A92&lt;&gt;"",Doklady!H41-Doklady!I41,"")</f>
        <v/>
      </c>
      <c r="E92" s="196" t="str">
        <f>IF(A92&lt;&gt;"",MIN(D92,C92)*Doklady!C41/(1-Doklady!C41),"")</f>
        <v/>
      </c>
      <c r="F92" s="202" t="str">
        <f>IF(A92&lt;&gt;"",Doklady!I41,"")</f>
        <v/>
      </c>
      <c r="G92" s="196">
        <f t="shared" si="0"/>
        <v>0</v>
      </c>
      <c r="H92" s="153" t="str">
        <f t="shared" si="1"/>
        <v/>
      </c>
      <c r="I92" s="175" t="str">
        <f>Doklady!E41</f>
        <v/>
      </c>
      <c r="J92" s="175" t="str">
        <f>IF(A92&lt;&gt;"",INDEX(FP!H:H,Doklady!B$2+(ROW()-52)),"")</f>
        <v/>
      </c>
      <c r="K92" s="175" t="str">
        <f t="shared" si="2"/>
        <v/>
      </c>
    </row>
    <row r="93" spans="1:11" ht="12" customHeight="1">
      <c r="A93" s="194" t="str">
        <f>Doklady!D42</f>
        <v/>
      </c>
      <c r="B93" s="211" t="str">
        <f>Doklady!G42</f>
        <v/>
      </c>
      <c r="C93" s="196" t="str">
        <f>IF(A93&lt;&gt;"",INDEX(FP!D:D,Doklady!B$2+(ROW()-52)),"")</f>
        <v/>
      </c>
      <c r="D93" s="196" t="str">
        <f>IF(A93&lt;&gt;"",Doklady!H42-Doklady!I42,"")</f>
        <v/>
      </c>
      <c r="E93" s="196" t="str">
        <f>IF(A93&lt;&gt;"",MIN(D93,C93)*Doklady!C42/(1-Doklady!C42),"")</f>
        <v/>
      </c>
      <c r="F93" s="202" t="str">
        <f>IF(A93&lt;&gt;"",Doklady!I42,"")</f>
        <v/>
      </c>
      <c r="G93" s="196">
        <f t="shared" si="0"/>
        <v>0</v>
      </c>
      <c r="H93" s="153" t="str">
        <f t="shared" si="1"/>
        <v/>
      </c>
      <c r="I93" s="175" t="str">
        <f>Doklady!E42</f>
        <v/>
      </c>
      <c r="J93" s="175" t="str">
        <f>IF(A93&lt;&gt;"",INDEX(FP!H:H,Doklady!B$2+(ROW()-52)),"")</f>
        <v/>
      </c>
      <c r="K93" s="175" t="str">
        <f t="shared" si="2"/>
        <v/>
      </c>
    </row>
    <row r="94" spans="1:11" ht="12" customHeight="1">
      <c r="A94" s="194" t="str">
        <f>Doklady!D43</f>
        <v/>
      </c>
      <c r="B94" s="211" t="str">
        <f>Doklady!G43</f>
        <v/>
      </c>
      <c r="C94" s="196" t="str">
        <f>IF(A94&lt;&gt;"",INDEX(FP!D:D,Doklady!B$2+(ROW()-52)),"")</f>
        <v/>
      </c>
      <c r="D94" s="196" t="str">
        <f>IF(A94&lt;&gt;"",Doklady!H43-Doklady!I43,"")</f>
        <v/>
      </c>
      <c r="E94" s="196" t="str">
        <f>IF(A94&lt;&gt;"",MIN(D94,C94)*Doklady!C43/(1-Doklady!C43),"")</f>
        <v/>
      </c>
      <c r="F94" s="202" t="str">
        <f>IF(A94&lt;&gt;"",Doklady!I43,"")</f>
        <v/>
      </c>
      <c r="G94" s="196">
        <f t="shared" si="0"/>
        <v>0</v>
      </c>
      <c r="H94" s="153" t="str">
        <f t="shared" si="1"/>
        <v/>
      </c>
      <c r="I94" s="175" t="str">
        <f>Doklady!E43</f>
        <v/>
      </c>
      <c r="J94" s="175" t="str">
        <f>IF(A94&lt;&gt;"",INDEX(FP!H:H,Doklady!B$2+(ROW()-52)),"")</f>
        <v/>
      </c>
      <c r="K94" s="175" t="str">
        <f t="shared" si="2"/>
        <v/>
      </c>
    </row>
    <row r="95" spans="1:11" ht="12" customHeight="1">
      <c r="A95" s="194" t="str">
        <f>Doklady!D44</f>
        <v/>
      </c>
      <c r="B95" s="211" t="str">
        <f>Doklady!G44</f>
        <v/>
      </c>
      <c r="C95" s="196" t="str">
        <f>IF(A95&lt;&gt;"",INDEX(FP!D:D,Doklady!B$2+(ROW()-52)),"")</f>
        <v/>
      </c>
      <c r="D95" s="196" t="str">
        <f>IF(A95&lt;&gt;"",Doklady!H44-Doklady!I44,"")</f>
        <v/>
      </c>
      <c r="E95" s="196" t="str">
        <f>IF(A95&lt;&gt;"",MIN(D95,C95)*Doklady!C44/(1-Doklady!C44),"")</f>
        <v/>
      </c>
      <c r="F95" s="202" t="str">
        <f>IF(A95&lt;&gt;"",Doklady!I44,"")</f>
        <v/>
      </c>
      <c r="G95" s="196">
        <f t="shared" si="0"/>
        <v>0</v>
      </c>
      <c r="H95" s="153" t="str">
        <f t="shared" si="1"/>
        <v/>
      </c>
      <c r="I95" s="175" t="str">
        <f>Doklady!E44</f>
        <v/>
      </c>
      <c r="J95" s="175" t="str">
        <f>IF(A95&lt;&gt;"",INDEX(FP!H:H,Doklady!B$2+(ROW()-52)),"")</f>
        <v/>
      </c>
      <c r="K95" s="175" t="str">
        <f t="shared" si="2"/>
        <v/>
      </c>
    </row>
    <row r="96" spans="1:11" ht="12" customHeight="1">
      <c r="A96" s="194" t="str">
        <f>Doklady!D45</f>
        <v/>
      </c>
      <c r="B96" s="211" t="str">
        <f>Doklady!G45</f>
        <v/>
      </c>
      <c r="C96" s="196" t="str">
        <f>IF(A96&lt;&gt;"",INDEX(FP!D:D,Doklady!B$2+(ROW()-52)),"")</f>
        <v/>
      </c>
      <c r="D96" s="196" t="str">
        <f>IF(A96&lt;&gt;"",Doklady!H45-Doklady!I45,"")</f>
        <v/>
      </c>
      <c r="E96" s="196" t="str">
        <f>IF(A96&lt;&gt;"",MIN(D96,C96)*Doklady!C45/(1-Doklady!C45),"")</f>
        <v/>
      </c>
      <c r="F96" s="202" t="str">
        <f>IF(A96&lt;&gt;"",Doklady!I45,"")</f>
        <v/>
      </c>
      <c r="G96" s="196">
        <f t="shared" si="0"/>
        <v>0</v>
      </c>
      <c r="H96" s="153" t="str">
        <f t="shared" si="1"/>
        <v/>
      </c>
      <c r="I96" s="175" t="str">
        <f>Doklady!E45</f>
        <v/>
      </c>
      <c r="J96" s="175" t="str">
        <f>IF(A96&lt;&gt;"",INDEX(FP!H:H,Doklady!B$2+(ROW()-52)),"")</f>
        <v/>
      </c>
      <c r="K96" s="175" t="str">
        <f t="shared" si="2"/>
        <v/>
      </c>
    </row>
    <row r="97" spans="1:11" ht="12" customHeight="1">
      <c r="A97" s="194" t="str">
        <f>Doklady!D46</f>
        <v/>
      </c>
      <c r="B97" s="211" t="str">
        <f>Doklady!G46</f>
        <v/>
      </c>
      <c r="C97" s="196" t="str">
        <f>IF(A97&lt;&gt;"",INDEX(FP!D:D,Doklady!B$2+(ROW()-52)),"")</f>
        <v/>
      </c>
      <c r="D97" s="196" t="str">
        <f>IF(A97&lt;&gt;"",Doklady!H46-Doklady!I46,"")</f>
        <v/>
      </c>
      <c r="E97" s="196" t="str">
        <f>IF(A97&lt;&gt;"",MIN(D97,C97)*Doklady!C46/(1-Doklady!C46),"")</f>
        <v/>
      </c>
      <c r="F97" s="202" t="str">
        <f>IF(A97&lt;&gt;"",Doklady!I46,"")</f>
        <v/>
      </c>
      <c r="G97" s="196">
        <f t="shared" si="0"/>
        <v>0</v>
      </c>
      <c r="H97" s="153" t="str">
        <f t="shared" si="1"/>
        <v/>
      </c>
      <c r="I97" s="175" t="str">
        <f>Doklady!E46</f>
        <v/>
      </c>
      <c r="J97" s="175" t="str">
        <f>IF(A97&lt;&gt;"",INDEX(FP!H:H,Doklady!B$2+(ROW()-52)),"")</f>
        <v/>
      </c>
      <c r="K97" s="175" t="str">
        <f t="shared" si="2"/>
        <v/>
      </c>
    </row>
    <row r="98" spans="1:11" ht="12" customHeight="1">
      <c r="A98" s="194" t="str">
        <f>Doklady!D47</f>
        <v/>
      </c>
      <c r="B98" s="211" t="str">
        <f>Doklady!G47</f>
        <v/>
      </c>
      <c r="C98" s="196" t="str">
        <f>IF(A98&lt;&gt;"",INDEX(FP!D:D,Doklady!B$2+(ROW()-52)),"")</f>
        <v/>
      </c>
      <c r="D98" s="196" t="str">
        <f>IF(A98&lt;&gt;"",Doklady!H47-Doklady!I47,"")</f>
        <v/>
      </c>
      <c r="E98" s="196" t="str">
        <f>IF(A98&lt;&gt;"",MIN(D98,C98)*Doklady!C47/(1-Doklady!C47),"")</f>
        <v/>
      </c>
      <c r="F98" s="202" t="str">
        <f>IF(A98&lt;&gt;"",Doklady!I47,"")</f>
        <v/>
      </c>
      <c r="G98" s="196">
        <f t="shared" si="0"/>
        <v>0</v>
      </c>
      <c r="H98" s="153" t="str">
        <f t="shared" si="1"/>
        <v/>
      </c>
      <c r="I98" s="175" t="str">
        <f>Doklady!E47</f>
        <v/>
      </c>
      <c r="J98" s="175" t="str">
        <f>IF(A98&lt;&gt;"",INDEX(FP!H:H,Doklady!B$2+(ROW()-52)),"")</f>
        <v/>
      </c>
      <c r="K98" s="175" t="str">
        <f t="shared" si="2"/>
        <v/>
      </c>
    </row>
    <row r="99" spans="1:11" ht="12" customHeight="1">
      <c r="A99" s="194" t="str">
        <f>Doklady!D48</f>
        <v/>
      </c>
      <c r="B99" s="211" t="str">
        <f>Doklady!G48</f>
        <v/>
      </c>
      <c r="C99" s="196" t="str">
        <f>IF(A99&lt;&gt;"",INDEX(FP!D:D,Doklady!B$2+(ROW()-52)),"")</f>
        <v/>
      </c>
      <c r="D99" s="196" t="str">
        <f>IF(A99&lt;&gt;"",Doklady!H48-Doklady!I48,"")</f>
        <v/>
      </c>
      <c r="E99" s="196" t="str">
        <f>IF(A99&lt;&gt;"",MIN(D99,C99)*Doklady!C48/(1-Doklady!C48),"")</f>
        <v/>
      </c>
      <c r="F99" s="202" t="str">
        <f>IF(A99&lt;&gt;"",Doklady!I48,"")</f>
        <v/>
      </c>
      <c r="G99" s="196">
        <f t="shared" si="0"/>
        <v>0</v>
      </c>
      <c r="H99" s="153" t="str">
        <f t="shared" si="1"/>
        <v/>
      </c>
      <c r="I99" s="175" t="str">
        <f>Doklady!E48</f>
        <v/>
      </c>
      <c r="J99" s="175" t="str">
        <f>IF(A99&lt;&gt;"",INDEX(FP!H:H,Doklady!B$2+(ROW()-52)),"")</f>
        <v/>
      </c>
      <c r="K99" s="175" t="str">
        <f t="shared" si="2"/>
        <v/>
      </c>
    </row>
    <row r="100" spans="1:11" ht="12" customHeight="1">
      <c r="A100" s="194" t="str">
        <f>Doklady!D49</f>
        <v/>
      </c>
      <c r="B100" s="211" t="str">
        <f>Doklady!G49</f>
        <v/>
      </c>
      <c r="C100" s="196" t="str">
        <f>IF(A100&lt;&gt;"",INDEX(FP!D:D,Doklady!B$2+(ROW()-52)),"")</f>
        <v/>
      </c>
      <c r="D100" s="196" t="str">
        <f>IF(A100&lt;&gt;"",Doklady!H49-Doklady!I49,"")</f>
        <v/>
      </c>
      <c r="E100" s="196" t="str">
        <f>IF(A100&lt;&gt;"",MIN(D100,C100)*Doklady!C49/(1-Doklady!C49),"")</f>
        <v/>
      </c>
      <c r="F100" s="202" t="str">
        <f>IF(A100&lt;&gt;"",Doklady!I49,"")</f>
        <v/>
      </c>
      <c r="G100" s="196">
        <f t="shared" si="0"/>
        <v>0</v>
      </c>
      <c r="H100" s="153" t="str">
        <f t="shared" si="1"/>
        <v/>
      </c>
      <c r="I100" s="175" t="str">
        <f>Doklady!E49</f>
        <v/>
      </c>
      <c r="J100" s="175" t="str">
        <f>IF(A100&lt;&gt;"",INDEX(FP!H:H,Doklady!B$2+(ROW()-52)),"")</f>
        <v/>
      </c>
      <c r="K100" s="175" t="str">
        <f t="shared" si="2"/>
        <v/>
      </c>
    </row>
    <row r="101" spans="1:11" ht="12" customHeight="1">
      <c r="A101" s="194" t="str">
        <f>Doklady!D50</f>
        <v/>
      </c>
      <c r="B101" s="211" t="str">
        <f>Doklady!G50</f>
        <v/>
      </c>
      <c r="C101" s="196" t="str">
        <f>IF(A101&lt;&gt;"",INDEX(FP!D:D,Doklady!B$2+(ROW()-52)),"")</f>
        <v/>
      </c>
      <c r="D101" s="196" t="str">
        <f>IF(A101&lt;&gt;"",Doklady!H50-Doklady!I50,"")</f>
        <v/>
      </c>
      <c r="E101" s="196" t="str">
        <f>IF(A101&lt;&gt;"",MIN(D101,C101)*Doklady!C50/(1-Doklady!C50),"")</f>
        <v/>
      </c>
      <c r="F101" s="202" t="str">
        <f>IF(A101&lt;&gt;"",Doklady!I50,"")</f>
        <v/>
      </c>
      <c r="G101" s="196">
        <f t="shared" si="0"/>
        <v>0</v>
      </c>
      <c r="H101" s="153" t="str">
        <f t="shared" si="1"/>
        <v/>
      </c>
      <c r="I101" s="175" t="str">
        <f>Doklady!E50</f>
        <v/>
      </c>
      <c r="J101" s="175" t="str">
        <f>IF(A101&lt;&gt;"",INDEX(FP!H:H,Doklady!B$2+(ROW()-52)),"")</f>
        <v/>
      </c>
      <c r="K101" s="175" t="str">
        <f t="shared" si="2"/>
        <v/>
      </c>
    </row>
    <row r="102" spans="1:11" ht="12" customHeight="1">
      <c r="A102" s="194" t="str">
        <f>Doklady!D51</f>
        <v/>
      </c>
      <c r="B102" s="211" t="str">
        <f>Doklady!G51</f>
        <v/>
      </c>
      <c r="C102" s="196" t="str">
        <f>IF(A102&lt;&gt;"",INDEX(FP!D:D,Doklady!B$2+(ROW()-52)),"")</f>
        <v/>
      </c>
      <c r="D102" s="196" t="str">
        <f>IF(A102&lt;&gt;"",Doklady!H51-Doklady!I51,"")</f>
        <v/>
      </c>
      <c r="E102" s="196" t="str">
        <f>IF(A102&lt;&gt;"",MIN(D102,C102)*Doklady!C51/(1-Doklady!C51),"")</f>
        <v/>
      </c>
      <c r="F102" s="202" t="str">
        <f>IF(A102&lt;&gt;"",Doklady!I51,"")</f>
        <v/>
      </c>
      <c r="G102" s="196">
        <f t="shared" si="0"/>
        <v>0</v>
      </c>
      <c r="H102" s="153" t="str">
        <f t="shared" si="1"/>
        <v/>
      </c>
      <c r="I102" s="175" t="str">
        <f>Doklady!E51</f>
        <v/>
      </c>
      <c r="J102" s="175" t="str">
        <f>IF(A102&lt;&gt;"",INDEX(FP!H:H,Doklady!B$2+(ROW()-52)),"")</f>
        <v/>
      </c>
      <c r="K102" s="175" t="str">
        <f t="shared" si="2"/>
        <v/>
      </c>
    </row>
    <row r="103" spans="1:11" ht="12" customHeight="1">
      <c r="A103" s="194" t="str">
        <f>Doklady!D52</f>
        <v/>
      </c>
      <c r="B103" s="211" t="str">
        <f>Doklady!G52</f>
        <v/>
      </c>
      <c r="C103" s="196" t="str">
        <f>IF(A103&lt;&gt;"",INDEX(FP!D:D,Doklady!B$2+(ROW()-52)),"")</f>
        <v/>
      </c>
      <c r="D103" s="196" t="str">
        <f>IF(A103&lt;&gt;"",Doklady!H52-Doklady!I52,"")</f>
        <v/>
      </c>
      <c r="E103" s="196" t="str">
        <f>IF(A103&lt;&gt;"",MIN(D103,C103)*Doklady!C52/(1-Doklady!C52),"")</f>
        <v/>
      </c>
      <c r="F103" s="202" t="str">
        <f>IF(A103&lt;&gt;"",Doklady!I52,"")</f>
        <v/>
      </c>
      <c r="G103" s="196">
        <f t="shared" si="0"/>
        <v>0</v>
      </c>
      <c r="H103" s="153" t="str">
        <f t="shared" si="1"/>
        <v/>
      </c>
      <c r="I103" s="175" t="str">
        <f>Doklady!E52</f>
        <v/>
      </c>
      <c r="J103" s="175" t="str">
        <f>IF(A103&lt;&gt;"",INDEX(FP!H:H,Doklady!B$2+(ROW()-52)),"")</f>
        <v/>
      </c>
      <c r="K103" s="175" t="str">
        <f t="shared" si="2"/>
        <v/>
      </c>
    </row>
    <row r="104" spans="1:11" ht="12" customHeight="1">
      <c r="A104" s="194" t="str">
        <f>Doklady!D53</f>
        <v/>
      </c>
      <c r="B104" s="211" t="str">
        <f>Doklady!G53</f>
        <v/>
      </c>
      <c r="C104" s="196" t="str">
        <f>IF(A104&lt;&gt;"",INDEX(FP!D:D,Doklady!B$2+(ROW()-52)),"")</f>
        <v/>
      </c>
      <c r="D104" s="196" t="str">
        <f>IF(A104&lt;&gt;"",Doklady!H53-Doklady!I53,"")</f>
        <v/>
      </c>
      <c r="E104" s="196" t="str">
        <f>IF(A104&lt;&gt;"",MIN(D104,C104)*Doklady!C53/(1-Doklady!C53),"")</f>
        <v/>
      </c>
      <c r="F104" s="202" t="str">
        <f>IF(A104&lt;&gt;"",Doklady!I53,"")</f>
        <v/>
      </c>
      <c r="G104" s="196">
        <f t="shared" si="0"/>
        <v>0</v>
      </c>
      <c r="H104" s="153" t="str">
        <f t="shared" si="1"/>
        <v/>
      </c>
      <c r="I104" s="175" t="str">
        <f>Doklady!E53</f>
        <v/>
      </c>
      <c r="J104" s="175" t="str">
        <f>IF(A104&lt;&gt;"",INDEX(FP!H:H,Doklady!B$2+(ROW()-52)),"")</f>
        <v/>
      </c>
      <c r="K104" s="175" t="str">
        <f t="shared" si="2"/>
        <v/>
      </c>
    </row>
    <row r="105" spans="1:11" ht="12" customHeight="1">
      <c r="A105" s="194" t="str">
        <f>Doklady!D54</f>
        <v/>
      </c>
      <c r="B105" s="211" t="str">
        <f>Doklady!G54</f>
        <v/>
      </c>
      <c r="C105" s="196" t="str">
        <f>IF(A105&lt;&gt;"",INDEX(FP!D:D,Doklady!B$2+(ROW()-52)),"")</f>
        <v/>
      </c>
      <c r="D105" s="196" t="str">
        <f>IF(A105&lt;&gt;"",Doklady!H54-Doklady!I54,"")</f>
        <v/>
      </c>
      <c r="E105" s="196" t="str">
        <f>IF(A105&lt;&gt;"",MIN(D105,C105)*Doklady!C54/(1-Doklady!C54),"")</f>
        <v/>
      </c>
      <c r="F105" s="202" t="str">
        <f>IF(A105&lt;&gt;"",Doklady!I54,"")</f>
        <v/>
      </c>
      <c r="G105" s="196">
        <f t="shared" si="0"/>
        <v>0</v>
      </c>
      <c r="H105" s="153" t="str">
        <f t="shared" si="1"/>
        <v/>
      </c>
      <c r="I105" s="175" t="str">
        <f>Doklady!E54</f>
        <v/>
      </c>
      <c r="J105" s="175" t="str">
        <f>IF(A105&lt;&gt;"",INDEX(FP!H:H,Doklady!B$2+(ROW()-52)),"")</f>
        <v/>
      </c>
      <c r="K105" s="175" t="str">
        <f t="shared" si="2"/>
        <v/>
      </c>
    </row>
    <row r="106" spans="1:11" ht="12" customHeight="1">
      <c r="A106" s="194" t="str">
        <f>Doklady!D55</f>
        <v/>
      </c>
      <c r="B106" s="211" t="str">
        <f>Doklady!G55</f>
        <v/>
      </c>
      <c r="C106" s="196" t="str">
        <f>IF(A106&lt;&gt;"",INDEX(FP!D:D,Doklady!B$2+(ROW()-52)),"")</f>
        <v/>
      </c>
      <c r="D106" s="196" t="str">
        <f>IF(A106&lt;&gt;"",Doklady!H55-Doklady!I55,"")</f>
        <v/>
      </c>
      <c r="E106" s="196" t="str">
        <f>IF(A106&lt;&gt;"",MIN(D106,C106)*Doklady!C55/(1-Doklady!C55),"")</f>
        <v/>
      </c>
      <c r="F106" s="202" t="str">
        <f>IF(A106&lt;&gt;"",Doklady!I55,"")</f>
        <v/>
      </c>
      <c r="G106" s="196">
        <f t="shared" si="0"/>
        <v>0</v>
      </c>
      <c r="H106" s="153" t="str">
        <f t="shared" si="1"/>
        <v/>
      </c>
      <c r="I106" s="175" t="str">
        <f>Doklady!E55</f>
        <v/>
      </c>
      <c r="J106" s="175" t="str">
        <f>IF(A106&lt;&gt;"",INDEX(FP!H:H,Doklady!B$2+(ROW()-52)),"")</f>
        <v/>
      </c>
      <c r="K106" s="175" t="str">
        <f t="shared" si="2"/>
        <v/>
      </c>
    </row>
    <row r="107" spans="1:11" ht="12" customHeight="1">
      <c r="A107" s="194" t="str">
        <f>Doklady!D56</f>
        <v/>
      </c>
      <c r="B107" s="211" t="str">
        <f>Doklady!G56</f>
        <v/>
      </c>
      <c r="C107" s="196" t="str">
        <f>IF(A107&lt;&gt;"",INDEX(FP!D:D,Doklady!B$2+(ROW()-52)),"")</f>
        <v/>
      </c>
      <c r="D107" s="196" t="str">
        <f>IF(A107&lt;&gt;"",Doklady!H56-Doklady!I56,"")</f>
        <v/>
      </c>
      <c r="E107" s="196" t="str">
        <f>IF(A107&lt;&gt;"",MIN(D107,C107)*Doklady!C56/(1-Doklady!C56),"")</f>
        <v/>
      </c>
      <c r="F107" s="202" t="str">
        <f>IF(A107&lt;&gt;"",Doklady!I56,"")</f>
        <v/>
      </c>
      <c r="G107" s="196">
        <f t="shared" si="0"/>
        <v>0</v>
      </c>
      <c r="H107" s="153" t="str">
        <f t="shared" si="1"/>
        <v/>
      </c>
      <c r="I107" s="175" t="str">
        <f>Doklady!E56</f>
        <v/>
      </c>
      <c r="J107" s="175" t="str">
        <f>IF(A107&lt;&gt;"",INDEX(FP!H:H,Doklady!B$2+(ROW()-52)),"")</f>
        <v/>
      </c>
      <c r="K107" s="175" t="str">
        <f t="shared" si="2"/>
        <v/>
      </c>
    </row>
    <row r="108" spans="1:11" ht="12" customHeight="1">
      <c r="A108" s="194" t="str">
        <f>Doklady!D57</f>
        <v/>
      </c>
      <c r="B108" s="211" t="str">
        <f>Doklady!G57</f>
        <v/>
      </c>
      <c r="C108" s="196" t="str">
        <f>IF(A108&lt;&gt;"",INDEX(FP!D:D,Doklady!B$2+(ROW()-52)),"")</f>
        <v/>
      </c>
      <c r="D108" s="196" t="str">
        <f>IF(A108&lt;&gt;"",Doklady!H57-Doklady!I57,"")</f>
        <v/>
      </c>
      <c r="E108" s="196" t="str">
        <f>IF(A108&lt;&gt;"",MIN(D108,C108)*Doklady!C57/(1-Doklady!C57),"")</f>
        <v/>
      </c>
      <c r="F108" s="202" t="str">
        <f>IF(A108&lt;&gt;"",Doklady!I57,"")</f>
        <v/>
      </c>
      <c r="G108" s="196">
        <f t="shared" si="0"/>
        <v>0</v>
      </c>
      <c r="H108" s="153" t="str">
        <f t="shared" si="1"/>
        <v/>
      </c>
      <c r="I108" s="175" t="str">
        <f>Doklady!E57</f>
        <v/>
      </c>
      <c r="J108" s="175" t="str">
        <f>IF(A108&lt;&gt;"",INDEX(FP!H:H,Doklady!B$2+(ROW()-52)),"")</f>
        <v/>
      </c>
      <c r="K108" s="175" t="str">
        <f t="shared" si="2"/>
        <v/>
      </c>
    </row>
    <row r="109" spans="1:11" ht="12" customHeight="1">
      <c r="A109" s="194" t="str">
        <f>Doklady!D58</f>
        <v/>
      </c>
      <c r="B109" s="211" t="str">
        <f>Doklady!G58</f>
        <v/>
      </c>
      <c r="C109" s="196" t="str">
        <f>IF(A109&lt;&gt;"",INDEX(FP!D:D,Doklady!B$2+(ROW()-52)),"")</f>
        <v/>
      </c>
      <c r="D109" s="196" t="str">
        <f>IF(A109&lt;&gt;"",Doklady!H58-Doklady!I58,"")</f>
        <v/>
      </c>
      <c r="E109" s="196" t="str">
        <f>IF(A109&lt;&gt;"",MIN(D109,C109)*Doklady!C58/(1-Doklady!C58),"")</f>
        <v/>
      </c>
      <c r="F109" s="202" t="str">
        <f>IF(A109&lt;&gt;"",Doklady!I58,"")</f>
        <v/>
      </c>
      <c r="G109" s="196">
        <f t="shared" si="0"/>
        <v>0</v>
      </c>
      <c r="H109" s="153" t="str">
        <f t="shared" si="1"/>
        <v/>
      </c>
      <c r="I109" s="175" t="str">
        <f>Doklady!E58</f>
        <v/>
      </c>
      <c r="J109" s="175" t="str">
        <f>IF(A109&lt;&gt;"",INDEX(FP!H:H,Doklady!B$2+(ROW()-52)),"")</f>
        <v/>
      </c>
      <c r="K109" s="175" t="str">
        <f t="shared" si="2"/>
        <v/>
      </c>
    </row>
    <row r="110" spans="1:11" ht="12" customHeight="1">
      <c r="A110" s="194" t="str">
        <f>Doklady!D59</f>
        <v/>
      </c>
      <c r="B110" s="211" t="str">
        <f>Doklady!G59</f>
        <v/>
      </c>
      <c r="C110" s="196" t="str">
        <f>IF(A110&lt;&gt;"",INDEX(FP!D:D,Doklady!B$2+(ROW()-52)),"")</f>
        <v/>
      </c>
      <c r="D110" s="196" t="str">
        <f>IF(A110&lt;&gt;"",Doklady!H59-Doklady!I59,"")</f>
        <v/>
      </c>
      <c r="E110" s="196" t="str">
        <f>IF(A110&lt;&gt;"",MIN(D110,C110)*Doklady!C59/(1-Doklady!C59),"")</f>
        <v/>
      </c>
      <c r="F110" s="202" t="str">
        <f>IF(A110&lt;&gt;"",Doklady!I59,"")</f>
        <v/>
      </c>
      <c r="G110" s="196">
        <f t="shared" si="0"/>
        <v>0</v>
      </c>
      <c r="H110" s="153" t="str">
        <f t="shared" si="1"/>
        <v/>
      </c>
      <c r="I110" s="175" t="str">
        <f>Doklady!E59</f>
        <v/>
      </c>
      <c r="J110" s="175" t="str">
        <f>IF(A110&lt;&gt;"",INDEX(FP!H:H,Doklady!B$2+(ROW()-52)),"")</f>
        <v/>
      </c>
      <c r="K110" s="175" t="str">
        <f t="shared" si="2"/>
        <v/>
      </c>
    </row>
    <row r="111" spans="1:11" ht="12" customHeight="1">
      <c r="A111" s="194" t="str">
        <f>Doklady!D60</f>
        <v/>
      </c>
      <c r="B111" s="211" t="str">
        <f>Doklady!G60</f>
        <v/>
      </c>
      <c r="C111" s="196" t="str">
        <f>IF(A111&lt;&gt;"",INDEX(FP!D:D,Doklady!B$2+(ROW()-52)),"")</f>
        <v/>
      </c>
      <c r="D111" s="196" t="str">
        <f>IF(A111&lt;&gt;"",Doklady!H60-Doklady!I60,"")</f>
        <v/>
      </c>
      <c r="E111" s="196" t="str">
        <f>IF(A111&lt;&gt;"",MIN(D111,C111)*Doklady!C60/(1-Doklady!C60),"")</f>
        <v/>
      </c>
      <c r="F111" s="202" t="str">
        <f>IF(A111&lt;&gt;"",Doklady!I60,"")</f>
        <v/>
      </c>
      <c r="G111" s="196">
        <f t="shared" si="0"/>
        <v>0</v>
      </c>
      <c r="H111" s="153" t="str">
        <f t="shared" si="1"/>
        <v/>
      </c>
      <c r="I111" s="175" t="str">
        <f>Doklady!E60</f>
        <v/>
      </c>
      <c r="J111" s="175" t="str">
        <f>IF(A111&lt;&gt;"",INDEX(FP!H:H,Doklady!B$2+(ROW()-52)),"")</f>
        <v/>
      </c>
      <c r="K111" s="175" t="str">
        <f t="shared" si="2"/>
        <v/>
      </c>
    </row>
    <row r="112" spans="1:11" ht="12" customHeight="1">
      <c r="A112" s="194" t="str">
        <f>Doklady!D61</f>
        <v/>
      </c>
      <c r="B112" s="211" t="str">
        <f>Doklady!G61</f>
        <v/>
      </c>
      <c r="C112" s="196" t="str">
        <f>IF(A112&lt;&gt;"",INDEX(FP!D:D,Doklady!B$2+(ROW()-52)),"")</f>
        <v/>
      </c>
      <c r="D112" s="196" t="str">
        <f>IF(A112&lt;&gt;"",Doklady!H61-Doklady!I61,"")</f>
        <v/>
      </c>
      <c r="E112" s="196" t="str">
        <f>IF(A112&lt;&gt;"",MIN(D112,C112)*Doklady!C61/(1-Doklady!C61),"")</f>
        <v/>
      </c>
      <c r="F112" s="202" t="str">
        <f>IF(A112&lt;&gt;"",Doklady!I61,"")</f>
        <v/>
      </c>
      <c r="G112" s="196">
        <f t="shared" si="0"/>
        <v>0</v>
      </c>
      <c r="H112" s="153" t="str">
        <f t="shared" si="1"/>
        <v/>
      </c>
      <c r="I112" s="175" t="str">
        <f>Doklady!E61</f>
        <v/>
      </c>
      <c r="J112" s="175" t="str">
        <f>IF(A112&lt;&gt;"",INDEX(FP!H:H,Doklady!B$2+(ROW()-52)),"")</f>
        <v/>
      </c>
      <c r="K112" s="175" t="str">
        <f t="shared" si="2"/>
        <v/>
      </c>
    </row>
    <row r="113" spans="1:24" ht="12" customHeight="1">
      <c r="A113" s="194" t="str">
        <f>Doklady!D62</f>
        <v/>
      </c>
      <c r="B113" s="211" t="str">
        <f>Doklady!G62</f>
        <v/>
      </c>
      <c r="C113" s="196" t="str">
        <f>IF(A113&lt;&gt;"",INDEX(FP!D:D,Doklady!B$2+(ROW()-52)),"")</f>
        <v/>
      </c>
      <c r="D113" s="196" t="str">
        <f>IF(A113&lt;&gt;"",Doklady!H62-Doklady!I62,"")</f>
        <v/>
      </c>
      <c r="E113" s="196" t="str">
        <f>IF(A113&lt;&gt;"",MIN(D113,C113)*Doklady!C62/(1-Doklady!C62),"")</f>
        <v/>
      </c>
      <c r="F113" s="202" t="str">
        <f>IF(A113&lt;&gt;"",Doklady!I62,"")</f>
        <v/>
      </c>
      <c r="G113" s="196">
        <f t="shared" si="0"/>
        <v>0</v>
      </c>
      <c r="H113" s="153" t="str">
        <f t="shared" si="1"/>
        <v/>
      </c>
      <c r="I113" s="175" t="str">
        <f>Doklady!E62</f>
        <v/>
      </c>
      <c r="J113" s="175" t="str">
        <f>IF(A113&lt;&gt;"",INDEX(FP!H:H,Doklady!B$2+(ROW()-52)),"")</f>
        <v/>
      </c>
      <c r="K113" s="175" t="str">
        <f t="shared" si="2"/>
        <v/>
      </c>
    </row>
    <row r="114" spans="1:24" ht="12" customHeight="1">
      <c r="A114" s="194" t="str">
        <f>Doklady!D63</f>
        <v/>
      </c>
      <c r="B114" s="211" t="str">
        <f>Doklady!G63</f>
        <v/>
      </c>
      <c r="C114" s="196" t="str">
        <f>IF(A114&lt;&gt;"",INDEX(FP!D:D,Doklady!B$2+(ROW()-52)),"")</f>
        <v/>
      </c>
      <c r="D114" s="196" t="str">
        <f>IF(A114&lt;&gt;"",Doklady!H63-Doklady!I63,"")</f>
        <v/>
      </c>
      <c r="E114" s="196" t="str">
        <f>IF(A114&lt;&gt;"",MIN(D114,C114)*Doklady!C63/(1-Doklady!C63),"")</f>
        <v/>
      </c>
      <c r="F114" s="202" t="str">
        <f>IF(A114&lt;&gt;"",Doklady!I63,"")</f>
        <v/>
      </c>
      <c r="G114" s="196">
        <f t="shared" si="0"/>
        <v>0</v>
      </c>
      <c r="H114" s="153" t="str">
        <f t="shared" si="1"/>
        <v/>
      </c>
      <c r="I114" s="175" t="str">
        <f>Doklady!E63</f>
        <v/>
      </c>
      <c r="J114" s="175" t="str">
        <f>IF(A114&lt;&gt;"",INDEX(FP!H:H,Doklady!B$2+(ROW()-52)),"")</f>
        <v/>
      </c>
      <c r="K114" s="175" t="str">
        <f t="shared" si="2"/>
        <v/>
      </c>
    </row>
    <row r="115" spans="1:24" ht="12" customHeight="1">
      <c r="A115" s="194" t="str">
        <f>Doklady!D64</f>
        <v/>
      </c>
      <c r="B115" s="211" t="str">
        <f>Doklady!G64</f>
        <v/>
      </c>
      <c r="C115" s="196" t="str">
        <f>IF(A115&lt;&gt;"",INDEX(FP!D:D,Doklady!B$2+(ROW()-52)),"")</f>
        <v/>
      </c>
      <c r="D115" s="196" t="str">
        <f>IF(A115&lt;&gt;"",Doklady!H64-Doklady!I64,"")</f>
        <v/>
      </c>
      <c r="E115" s="196" t="str">
        <f>IF(A115&lt;&gt;"",MIN(D115,C115)*Doklady!C64/(1-Doklady!C64),"")</f>
        <v/>
      </c>
      <c r="F115" s="202" t="str">
        <f>IF(A115&lt;&gt;"",Doklady!I64,"")</f>
        <v/>
      </c>
      <c r="G115" s="196">
        <f t="shared" si="0"/>
        <v>0</v>
      </c>
      <c r="H115" s="153" t="str">
        <f t="shared" si="1"/>
        <v/>
      </c>
      <c r="I115" s="175" t="str">
        <f>Doklady!E64</f>
        <v/>
      </c>
      <c r="J115" s="175" t="str">
        <f>IF(A115&lt;&gt;"",INDEX(FP!H:H,Doklady!B$2+(ROW()-52)),"")</f>
        <v/>
      </c>
      <c r="K115" s="175" t="str">
        <f t="shared" si="2"/>
        <v/>
      </c>
    </row>
    <row r="116" spans="1:24" ht="12" customHeight="1">
      <c r="A116" s="194" t="str">
        <f>Doklady!D65</f>
        <v/>
      </c>
      <c r="B116" s="211" t="str">
        <f>Doklady!G65</f>
        <v/>
      </c>
      <c r="C116" s="196" t="str">
        <f>IF(A116&lt;&gt;"",INDEX(FP!D:D,Doklady!B$2+(ROW()-52)),"")</f>
        <v/>
      </c>
      <c r="D116" s="196" t="str">
        <f>IF(A116&lt;&gt;"",Doklady!H65-Doklady!I65,"")</f>
        <v/>
      </c>
      <c r="E116" s="196" t="str">
        <f>IF(A116&lt;&gt;"",MIN(D116,C116)*Doklady!C65/(1-Doklady!C65),"")</f>
        <v/>
      </c>
      <c r="F116" s="202" t="str">
        <f>IF(A116&lt;&gt;"",Doklady!I65,"")</f>
        <v/>
      </c>
      <c r="G116" s="196">
        <f t="shared" si="0"/>
        <v>0</v>
      </c>
      <c r="H116" s="153" t="str">
        <f t="shared" si="1"/>
        <v/>
      </c>
      <c r="I116" s="175" t="str">
        <f>Doklady!E65</f>
        <v/>
      </c>
      <c r="J116" s="175" t="str">
        <f>IF(A116&lt;&gt;"",INDEX(FP!H:H,Doklady!B$2+(ROW()-52)),"")</f>
        <v/>
      </c>
      <c r="K116" s="175" t="str">
        <f t="shared" si="2"/>
        <v/>
      </c>
    </row>
    <row r="117" spans="1:24" ht="12" customHeight="1">
      <c r="A117" s="194" t="str">
        <f>Doklady!D66</f>
        <v/>
      </c>
      <c r="B117" s="211" t="str">
        <f>Doklady!G66</f>
        <v/>
      </c>
      <c r="C117" s="196" t="str">
        <f>IF(A117&lt;&gt;"",INDEX(FP!D:D,Doklady!B$2+(ROW()-52)),"")</f>
        <v/>
      </c>
      <c r="D117" s="196" t="str">
        <f>IF(A117&lt;&gt;"",Doklady!H66-Doklady!I66,"")</f>
        <v/>
      </c>
      <c r="E117" s="196" t="str">
        <f>IF(A117&lt;&gt;"",MIN(D117,C117)*Doklady!C66/(1-Doklady!C66),"")</f>
        <v/>
      </c>
      <c r="F117" s="202" t="str">
        <f>IF(A117&lt;&gt;"",Doklady!I66,"")</f>
        <v/>
      </c>
      <c r="G117" s="196">
        <f>IF(A117&lt;&gt;"",IF(D117&lt;C117,C117-D117,0)+IF(F117&lt;E117,E117-F117,0),0)</f>
        <v>0</v>
      </c>
      <c r="H117" s="153" t="str">
        <f>IF(D117&gt;C117,"Vyúčtované prostriedky nemôžu byť väčšie ako poskytnuté. Opravte v hárku ""Doklady""","")</f>
        <v/>
      </c>
      <c r="I117" s="175" t="str">
        <f>Doklady!E66</f>
        <v/>
      </c>
      <c r="J117" s="175" t="str">
        <f>IF(A117&lt;&gt;"",INDEX(FP!H:H,Doklady!B$2+(ROW()-52)),"")</f>
        <v/>
      </c>
      <c r="K117" s="175" t="str">
        <f>I117&amp;J117</f>
        <v/>
      </c>
    </row>
    <row r="119" spans="1:24" s="176" customFormat="1" ht="13.2">
      <c r="A119" s="176" t="s">
        <v>433</v>
      </c>
      <c r="C119" s="212"/>
      <c r="D119" s="212"/>
      <c r="E119" s="212"/>
      <c r="F119" s="212"/>
      <c r="G119" s="212"/>
      <c r="H119" s="167"/>
      <c r="I119" s="179"/>
      <c r="J119" s="179"/>
      <c r="K119" s="179"/>
      <c r="L119" s="179"/>
      <c r="M119" s="179"/>
      <c r="N119" s="179"/>
      <c r="O119" s="179"/>
      <c r="P119" s="179"/>
      <c r="Q119" s="179"/>
      <c r="R119" s="179"/>
      <c r="S119" s="167"/>
      <c r="T119" s="167"/>
      <c r="U119" s="167"/>
      <c r="V119" s="167"/>
      <c r="W119" s="167"/>
      <c r="X119" s="167"/>
    </row>
    <row r="120" spans="1:24" s="176" customFormat="1" ht="13.2">
      <c r="A120" s="176" t="s">
        <v>434</v>
      </c>
      <c r="C120" s="212"/>
      <c r="D120" s="212"/>
      <c r="E120" s="212"/>
      <c r="F120" s="212"/>
      <c r="G120" s="212"/>
      <c r="H120" s="167"/>
      <c r="I120" s="179"/>
      <c r="J120" s="179"/>
      <c r="K120" s="179"/>
      <c r="L120" s="179"/>
      <c r="M120" s="179"/>
      <c r="N120" s="179"/>
      <c r="O120" s="179"/>
      <c r="P120" s="179"/>
      <c r="Q120" s="179"/>
      <c r="R120" s="179"/>
      <c r="S120" s="167"/>
      <c r="T120" s="167"/>
      <c r="U120" s="167"/>
      <c r="V120" s="167"/>
      <c r="W120" s="167"/>
      <c r="X120" s="167"/>
    </row>
    <row r="121" spans="1:24" s="176" customFormat="1" ht="13.2">
      <c r="A121" s="176" t="s">
        <v>435</v>
      </c>
      <c r="C121" s="212"/>
      <c r="D121" s="212"/>
      <c r="E121" s="212"/>
      <c r="F121" s="212"/>
      <c r="G121" s="212"/>
      <c r="H121" s="167"/>
      <c r="I121" s="179"/>
      <c r="J121" s="179"/>
      <c r="K121" s="179"/>
      <c r="L121" s="179"/>
      <c r="M121" s="179"/>
      <c r="N121" s="179"/>
      <c r="O121" s="179"/>
      <c r="P121" s="179"/>
      <c r="Q121" s="179"/>
      <c r="R121" s="179"/>
      <c r="S121" s="167"/>
      <c r="T121" s="167"/>
      <c r="U121" s="167"/>
      <c r="V121" s="167"/>
      <c r="W121" s="167"/>
      <c r="X121" s="167"/>
    </row>
    <row r="122" spans="1:24" s="176" customFormat="1" ht="13.2">
      <c r="A122" s="176" t="s">
        <v>436</v>
      </c>
      <c r="C122" s="212"/>
      <c r="D122" s="212"/>
      <c r="E122" s="212"/>
      <c r="F122" s="212"/>
      <c r="G122" s="212"/>
      <c r="H122" s="167"/>
      <c r="I122" s="179"/>
      <c r="J122" s="179"/>
      <c r="K122" s="179"/>
      <c r="L122" s="179"/>
      <c r="M122" s="179"/>
      <c r="N122" s="179"/>
      <c r="O122" s="179"/>
      <c r="P122" s="179"/>
      <c r="Q122" s="179"/>
      <c r="R122" s="179"/>
      <c r="S122" s="167"/>
      <c r="T122" s="167"/>
      <c r="U122" s="167"/>
      <c r="V122" s="167"/>
      <c r="W122" s="167"/>
      <c r="X122" s="167"/>
    </row>
    <row r="123" spans="1:24" s="176" customFormat="1" ht="13.2">
      <c r="C123" s="212"/>
      <c r="D123" s="212"/>
      <c r="E123" s="212"/>
      <c r="F123" s="212"/>
      <c r="G123" s="212"/>
      <c r="H123" s="167"/>
      <c r="I123" s="179"/>
      <c r="J123" s="179"/>
      <c r="K123" s="179"/>
      <c r="L123" s="179"/>
      <c r="M123" s="179"/>
      <c r="N123" s="179"/>
      <c r="O123" s="179"/>
      <c r="P123" s="179"/>
      <c r="Q123" s="179"/>
      <c r="R123" s="179"/>
      <c r="S123" s="167"/>
      <c r="T123" s="167"/>
      <c r="U123" s="167"/>
      <c r="V123" s="167"/>
      <c r="W123" s="167"/>
      <c r="X123" s="167"/>
    </row>
    <row r="124" spans="1:24" ht="13.2">
      <c r="A124" s="176" t="s">
        <v>437</v>
      </c>
      <c r="B124" s="176"/>
      <c r="C124" s="212"/>
      <c r="D124" s="212"/>
      <c r="E124" s="212"/>
      <c r="F124" s="212"/>
      <c r="G124" s="212"/>
      <c r="H124" s="167"/>
    </row>
    <row r="125" spans="1:24" ht="13.2">
      <c r="A125" s="176"/>
      <c r="B125" s="176"/>
      <c r="C125" s="212"/>
      <c r="D125" s="212"/>
      <c r="E125" s="212"/>
      <c r="F125" s="212"/>
      <c r="G125" s="212"/>
      <c r="H125" s="167"/>
    </row>
    <row r="126" spans="1:24" ht="13.2">
      <c r="A126" s="176" t="s">
        <v>438</v>
      </c>
      <c r="B126" s="176"/>
      <c r="C126" s="212"/>
      <c r="D126" s="212"/>
      <c r="E126" s="212"/>
      <c r="F126" s="212"/>
      <c r="G126" s="212"/>
      <c r="H126" s="167"/>
    </row>
    <row r="127" spans="1:24" ht="47.25" customHeight="1">
      <c r="A127" s="176"/>
      <c r="B127" s="176"/>
      <c r="C127" s="333"/>
      <c r="D127" s="333"/>
      <c r="E127" s="333"/>
      <c r="F127" s="333"/>
      <c r="G127" s="333"/>
      <c r="H127" s="167"/>
    </row>
    <row r="128" spans="1:24" ht="45" customHeight="1">
      <c r="A128" s="176"/>
      <c r="B128" s="176"/>
      <c r="C128" s="334" t="s">
        <v>439</v>
      </c>
      <c r="D128" s="334"/>
      <c r="E128" s="334"/>
      <c r="F128" s="334"/>
      <c r="G128" s="334"/>
      <c r="H128" s="167"/>
    </row>
  </sheetData>
  <sheetProtection selectLockedCells="1"/>
  <mergeCells count="29">
    <mergeCell ref="B32:F32"/>
    <mergeCell ref="B33:F33"/>
    <mergeCell ref="A49:G49"/>
    <mergeCell ref="C127:G127"/>
    <mergeCell ref="C128:G128"/>
    <mergeCell ref="B18:F18"/>
    <mergeCell ref="B19:F19"/>
    <mergeCell ref="B31:F31"/>
    <mergeCell ref="B20:F20"/>
    <mergeCell ref="B21:F21"/>
    <mergeCell ref="B22:F22"/>
    <mergeCell ref="B23:F23"/>
    <mergeCell ref="B24:F24"/>
    <mergeCell ref="B25:F25"/>
    <mergeCell ref="B26:F26"/>
    <mergeCell ref="B27:F27"/>
    <mergeCell ref="B28:F28"/>
    <mergeCell ref="B29:F29"/>
    <mergeCell ref="B30:F30"/>
    <mergeCell ref="E12:F12"/>
    <mergeCell ref="E13:F13"/>
    <mergeCell ref="E14:F14"/>
    <mergeCell ref="B16:F16"/>
    <mergeCell ref="B17:F17"/>
    <mergeCell ref="A1:G1"/>
    <mergeCell ref="C3:F3"/>
    <mergeCell ref="E9:F9"/>
    <mergeCell ref="E10:F10"/>
    <mergeCell ref="E11:F11"/>
  </mergeCells>
  <conditionalFormatting sqref="C40:G40 C45:G45">
    <cfRule type="cellIs" dxfId="5" priority="1" stopIfTrue="1" operator="lessThanOrEqual">
      <formula>0</formula>
    </cfRule>
    <cfRule type="cellIs" dxfId="4" priority="2" stopIfTrue="1" operator="greaterThan">
      <formula>0</formula>
    </cfRule>
  </conditionalFormatting>
  <conditionalFormatting sqref="G52:G117">
    <cfRule type="cellIs" dxfId="3" priority="3" stopIfTrue="1" operator="equal">
      <formula>0</formula>
    </cfRule>
    <cfRule type="cellIs" dxfId="2" priority="4" stopIfTrue="1" operator="greaterThan">
      <formula>0</formula>
    </cfRule>
  </conditionalFormatting>
  <conditionalFormatting sqref="E9:F9">
    <cfRule type="expression" dxfId="1" priority="5" stopIfTrue="1">
      <formula>SUM($E$10:$F$14)&gt;0</formula>
    </cfRule>
  </conditionalFormatting>
  <conditionalFormatting sqref="D52:D117">
    <cfRule type="expression" dxfId="0" priority="6" stopIfTrue="1">
      <formula>$C52=$D52</formula>
    </cfRule>
  </conditionalFormatting>
  <printOptions horizontalCentered="1"/>
  <pageMargins left="0.19652777777777777" right="0.19652777777777777" top="0.39374999999999999" bottom="0.47222222222222221" header="0.51180555555555551" footer="0.51180555555555551"/>
  <pageSetup paperSize="9" firstPageNumber="0" orientation="landscape"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0"/>
  <sheetViews>
    <sheetView zoomScale="115" zoomScaleNormal="115" workbookViewId="0">
      <pane ySplit="3" topLeftCell="A4" activePane="bottomLeft" state="frozen"/>
      <selection pane="bottomLeft" activeCell="B23" sqref="B23"/>
    </sheetView>
  </sheetViews>
  <sheetFormatPr defaultColWidth="11.44140625" defaultRowHeight="13.2"/>
  <cols>
    <col min="1" max="1" width="11.44140625" style="2"/>
    <col min="2" max="2" width="41.44140625" style="2" customWidth="1"/>
    <col min="3" max="16384" width="11.44140625" style="2"/>
  </cols>
  <sheetData>
    <row r="1" spans="1:2" s="213" customFormat="1" ht="15.6">
      <c r="A1" s="213" t="s">
        <v>440</v>
      </c>
    </row>
    <row r="2" spans="1:2" ht="25.5" customHeight="1">
      <c r="A2" s="335" t="s">
        <v>441</v>
      </c>
      <c r="B2" s="335"/>
    </row>
    <row r="3" spans="1:2">
      <c r="A3" s="214" t="s">
        <v>442</v>
      </c>
      <c r="B3" s="214" t="s">
        <v>443</v>
      </c>
    </row>
    <row r="4" spans="1:2">
      <c r="A4" s="215" t="s">
        <v>444</v>
      </c>
      <c r="B4" s="215" t="s">
        <v>445</v>
      </c>
    </row>
    <row r="5" spans="1:2">
      <c r="A5" s="215" t="s">
        <v>446</v>
      </c>
      <c r="B5" s="215" t="s">
        <v>447</v>
      </c>
    </row>
    <row r="6" spans="1:2">
      <c r="A6" s="215" t="s">
        <v>448</v>
      </c>
      <c r="B6" s="215" t="s">
        <v>449</v>
      </c>
    </row>
    <row r="7" spans="1:2">
      <c r="A7" s="215" t="s">
        <v>450</v>
      </c>
      <c r="B7" s="215" t="s">
        <v>451</v>
      </c>
    </row>
    <row r="8" spans="1:2">
      <c r="A8" s="215" t="s">
        <v>452</v>
      </c>
      <c r="B8" s="215" t="s">
        <v>453</v>
      </c>
    </row>
    <row r="9" spans="1:2">
      <c r="A9" s="215" t="s">
        <v>454</v>
      </c>
      <c r="B9" s="215" t="s">
        <v>455</v>
      </c>
    </row>
    <row r="10" spans="1:2">
      <c r="A10" s="215" t="s">
        <v>456</v>
      </c>
      <c r="B10" s="215" t="s">
        <v>457</v>
      </c>
    </row>
    <row r="11" spans="1:2">
      <c r="A11" s="215" t="s">
        <v>458</v>
      </c>
      <c r="B11" s="215" t="s">
        <v>459</v>
      </c>
    </row>
    <row r="12" spans="1:2">
      <c r="A12" s="215" t="s">
        <v>460</v>
      </c>
      <c r="B12" s="215" t="s">
        <v>461</v>
      </c>
    </row>
    <row r="13" spans="1:2">
      <c r="A13" s="215" t="s">
        <v>462</v>
      </c>
      <c r="B13" s="215" t="s">
        <v>463</v>
      </c>
    </row>
    <row r="14" spans="1:2">
      <c r="A14" s="215" t="s">
        <v>464</v>
      </c>
      <c r="B14" s="215" t="s">
        <v>465</v>
      </c>
    </row>
    <row r="15" spans="1:2">
      <c r="A15" s="215" t="s">
        <v>466</v>
      </c>
      <c r="B15" s="215" t="s">
        <v>467</v>
      </c>
    </row>
    <row r="16" spans="1:2">
      <c r="A16" s="215" t="s">
        <v>468</v>
      </c>
      <c r="B16" s="215" t="s">
        <v>469</v>
      </c>
    </row>
    <row r="17" spans="1:2">
      <c r="A17" s="215" t="s">
        <v>470</v>
      </c>
      <c r="B17" s="215" t="s">
        <v>471</v>
      </c>
    </row>
    <row r="18" spans="1:2">
      <c r="A18" s="215" t="s">
        <v>472</v>
      </c>
      <c r="B18" s="215" t="s">
        <v>473</v>
      </c>
    </row>
    <row r="19" spans="1:2">
      <c r="A19" s="215" t="s">
        <v>474</v>
      </c>
      <c r="B19" s="215" t="s">
        <v>475</v>
      </c>
    </row>
    <row r="20" spans="1:2">
      <c r="A20" s="215" t="s">
        <v>476</v>
      </c>
      <c r="B20" s="215" t="s">
        <v>477</v>
      </c>
    </row>
    <row r="21" spans="1:2">
      <c r="A21" s="215" t="s">
        <v>478</v>
      </c>
      <c r="B21" s="215" t="s">
        <v>479</v>
      </c>
    </row>
    <row r="22" spans="1:2">
      <c r="A22" s="216"/>
      <c r="B22" s="216"/>
    </row>
    <row r="23" spans="1:2">
      <c r="A23" s="216"/>
      <c r="B23" s="216"/>
    </row>
    <row r="24" spans="1:2">
      <c r="A24" s="216"/>
      <c r="B24" s="216"/>
    </row>
    <row r="25" spans="1:2">
      <c r="A25" s="216"/>
      <c r="B25" s="216"/>
    </row>
    <row r="26" spans="1:2">
      <c r="A26" s="216"/>
      <c r="B26" s="216"/>
    </row>
    <row r="27" spans="1:2">
      <c r="A27" s="217"/>
      <c r="B27" s="217"/>
    </row>
    <row r="28" spans="1:2">
      <c r="A28" s="216"/>
      <c r="B28" s="217"/>
    </row>
    <row r="29" spans="1:2">
      <c r="A29" s="217"/>
      <c r="B29" s="217"/>
    </row>
    <row r="30" spans="1:2">
      <c r="A30" s="217"/>
      <c r="B30" s="217"/>
    </row>
    <row r="31" spans="1:2">
      <c r="A31" s="217"/>
      <c r="B31" s="217"/>
    </row>
    <row r="32" spans="1:2">
      <c r="A32" s="217"/>
      <c r="B32" s="217"/>
    </row>
    <row r="33" spans="1:2">
      <c r="A33" s="217"/>
      <c r="B33" s="217"/>
    </row>
    <row r="34" spans="1:2">
      <c r="A34" s="217"/>
      <c r="B34" s="217"/>
    </row>
    <row r="35" spans="1:2">
      <c r="A35" s="217"/>
      <c r="B35" s="217"/>
    </row>
    <row r="36" spans="1:2">
      <c r="A36" s="217"/>
      <c r="B36" s="217"/>
    </row>
    <row r="37" spans="1:2">
      <c r="A37" s="217"/>
      <c r="B37" s="217"/>
    </row>
    <row r="38" spans="1:2">
      <c r="A38" s="217"/>
      <c r="B38" s="217"/>
    </row>
    <row r="39" spans="1:2">
      <c r="A39" s="217"/>
      <c r="B39" s="217"/>
    </row>
    <row r="40" spans="1:2">
      <c r="A40" s="217"/>
      <c r="B40" s="217"/>
    </row>
    <row r="41" spans="1:2">
      <c r="A41" s="217"/>
      <c r="B41" s="217"/>
    </row>
    <row r="42" spans="1:2">
      <c r="A42" s="217"/>
      <c r="B42" s="217"/>
    </row>
    <row r="43" spans="1:2">
      <c r="A43" s="217"/>
      <c r="B43" s="217"/>
    </row>
    <row r="44" spans="1:2">
      <c r="A44" s="217"/>
      <c r="B44" s="217"/>
    </row>
    <row r="45" spans="1:2">
      <c r="A45" s="217"/>
      <c r="B45" s="217"/>
    </row>
    <row r="46" spans="1:2">
      <c r="A46" s="217"/>
      <c r="B46" s="217"/>
    </row>
    <row r="47" spans="1:2">
      <c r="A47" s="217"/>
      <c r="B47" s="217"/>
    </row>
    <row r="48" spans="1:2">
      <c r="A48" s="217"/>
      <c r="B48" s="217"/>
    </row>
    <row r="49" spans="1:2">
      <c r="A49" s="217"/>
      <c r="B49" s="217"/>
    </row>
    <row r="50" spans="1:2">
      <c r="A50" s="217"/>
      <c r="B50" s="217"/>
    </row>
    <row r="51" spans="1:2">
      <c r="A51" s="217"/>
      <c r="B51" s="217"/>
    </row>
    <row r="52" spans="1:2">
      <c r="A52" s="217"/>
      <c r="B52" s="217"/>
    </row>
    <row r="53" spans="1:2">
      <c r="A53" s="217"/>
      <c r="B53" s="217"/>
    </row>
    <row r="54" spans="1:2">
      <c r="A54" s="217"/>
      <c r="B54" s="217"/>
    </row>
    <row r="55" spans="1:2">
      <c r="A55" s="217"/>
      <c r="B55" s="217"/>
    </row>
    <row r="56" spans="1:2">
      <c r="A56" s="217"/>
      <c r="B56" s="217"/>
    </row>
    <row r="57" spans="1:2">
      <c r="A57" s="217"/>
      <c r="B57" s="217"/>
    </row>
    <row r="58" spans="1:2">
      <c r="A58" s="217"/>
      <c r="B58" s="217"/>
    </row>
    <row r="59" spans="1:2">
      <c r="A59" s="217"/>
      <c r="B59" s="217"/>
    </row>
    <row r="60" spans="1:2">
      <c r="A60" s="217"/>
      <c r="B60" s="217"/>
    </row>
  </sheetData>
  <sheetProtection selectLockedCells="1"/>
  <mergeCells count="1">
    <mergeCell ref="A2:B2"/>
  </mergeCells>
  <pageMargins left="0.7" right="0.7"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2"/>
  <sheetViews>
    <sheetView zoomScale="115" zoomScaleNormal="115" workbookViewId="0">
      <pane ySplit="1" topLeftCell="A44" activePane="bottomLeft" state="frozen"/>
      <selection pane="bottomLeft" activeCell="A72" sqref="A72"/>
    </sheetView>
  </sheetViews>
  <sheetFormatPr defaultColWidth="9.109375" defaultRowHeight="10.199999999999999"/>
  <cols>
    <col min="1" max="1" width="9.5546875" style="218" customWidth="1"/>
    <col min="2" max="2" width="47.44140625" style="219" customWidth="1"/>
    <col min="3" max="3" width="15.44140625" style="219" customWidth="1"/>
    <col min="4" max="4" width="24" style="219" customWidth="1"/>
    <col min="5" max="5" width="13.88671875" style="219" customWidth="1"/>
    <col min="6" max="6" width="6.109375" style="219" customWidth="1"/>
    <col min="7" max="7" width="22.88671875" style="219" customWidth="1"/>
    <col min="8" max="8" width="28.5546875" style="219" customWidth="1"/>
    <col min="9" max="9" width="18.6640625" style="219" customWidth="1"/>
    <col min="10" max="10" width="14.44140625" style="219" customWidth="1"/>
    <col min="11" max="11" width="16.6640625" style="219" customWidth="1"/>
    <col min="12" max="12" width="12.5546875" style="220" customWidth="1"/>
    <col min="13" max="16384" width="9.109375" style="221"/>
  </cols>
  <sheetData>
    <row r="1" spans="1:12" ht="20.399999999999999">
      <c r="A1" s="222" t="s">
        <v>480</v>
      </c>
      <c r="B1" s="223" t="s">
        <v>481</v>
      </c>
      <c r="C1" s="223" t="s">
        <v>482</v>
      </c>
      <c r="D1" s="223" t="s">
        <v>483</v>
      </c>
      <c r="E1" s="223" t="s">
        <v>484</v>
      </c>
      <c r="F1" s="223" t="s">
        <v>485</v>
      </c>
      <c r="G1" s="223" t="s">
        <v>486</v>
      </c>
      <c r="H1" s="223" t="s">
        <v>487</v>
      </c>
      <c r="I1" s="223" t="s">
        <v>488</v>
      </c>
      <c r="J1" s="223" t="s">
        <v>489</v>
      </c>
      <c r="K1" s="223" t="s">
        <v>490</v>
      </c>
      <c r="L1" s="224" t="s">
        <v>491</v>
      </c>
    </row>
    <row r="2" spans="1:12">
      <c r="A2" s="225" t="s">
        <v>492</v>
      </c>
      <c r="B2" s="226" t="s">
        <v>493</v>
      </c>
      <c r="C2" s="227" t="s">
        <v>494</v>
      </c>
      <c r="D2" s="227" t="s">
        <v>495</v>
      </c>
      <c r="E2" s="227" t="s">
        <v>496</v>
      </c>
      <c r="F2" s="227" t="s">
        <v>497</v>
      </c>
      <c r="G2" s="227" t="s">
        <v>498</v>
      </c>
      <c r="H2" s="227" t="s">
        <v>499</v>
      </c>
      <c r="I2" s="227" t="s">
        <v>500</v>
      </c>
      <c r="J2" s="227" t="s">
        <v>501</v>
      </c>
      <c r="K2" s="227" t="s">
        <v>500</v>
      </c>
      <c r="L2" s="228">
        <v>421904984419</v>
      </c>
    </row>
    <row r="3" spans="1:12">
      <c r="A3" s="225" t="s">
        <v>502</v>
      </c>
      <c r="B3" s="226" t="s">
        <v>503</v>
      </c>
      <c r="C3" s="227" t="s">
        <v>494</v>
      </c>
      <c r="D3" s="227" t="s">
        <v>504</v>
      </c>
      <c r="E3" s="227" t="s">
        <v>505</v>
      </c>
      <c r="F3" s="227" t="s">
        <v>506</v>
      </c>
      <c r="G3" s="227" t="s">
        <v>507</v>
      </c>
      <c r="H3" s="227" t="s">
        <v>508</v>
      </c>
      <c r="I3" s="227" t="s">
        <v>509</v>
      </c>
      <c r="J3" s="227" t="s">
        <v>510</v>
      </c>
      <c r="K3" s="227" t="s">
        <v>511</v>
      </c>
      <c r="L3" s="228">
        <v>421907188400</v>
      </c>
    </row>
    <row r="4" spans="1:12">
      <c r="A4" s="225" t="s">
        <v>512</v>
      </c>
      <c r="B4" s="226" t="s">
        <v>513</v>
      </c>
      <c r="C4" s="227" t="s">
        <v>494</v>
      </c>
      <c r="D4" s="227" t="s">
        <v>514</v>
      </c>
      <c r="E4" s="227" t="s">
        <v>515</v>
      </c>
      <c r="F4" s="227" t="s">
        <v>516</v>
      </c>
      <c r="G4" s="227" t="s">
        <v>517</v>
      </c>
      <c r="H4" s="227" t="s">
        <v>518</v>
      </c>
      <c r="I4" s="227" t="s">
        <v>519</v>
      </c>
      <c r="J4" s="227" t="s">
        <v>501</v>
      </c>
      <c r="K4" s="227" t="s">
        <v>519</v>
      </c>
      <c r="L4" s="228">
        <v>421905948422</v>
      </c>
    </row>
    <row r="5" spans="1:12">
      <c r="A5" s="225" t="s">
        <v>520</v>
      </c>
      <c r="B5" s="226" t="s">
        <v>521</v>
      </c>
      <c r="C5" s="227" t="s">
        <v>494</v>
      </c>
      <c r="D5" s="227" t="s">
        <v>522</v>
      </c>
      <c r="E5" s="227" t="s">
        <v>523</v>
      </c>
      <c r="F5" s="227" t="s">
        <v>524</v>
      </c>
      <c r="G5" s="227" t="s">
        <v>525</v>
      </c>
      <c r="H5" s="227" t="s">
        <v>526</v>
      </c>
      <c r="I5" s="227" t="s">
        <v>527</v>
      </c>
      <c r="J5" s="227" t="s">
        <v>501</v>
      </c>
      <c r="K5" s="227" t="s">
        <v>527</v>
      </c>
      <c r="L5" s="228">
        <v>421903555518</v>
      </c>
    </row>
    <row r="6" spans="1:12">
      <c r="A6" s="225" t="s">
        <v>528</v>
      </c>
      <c r="B6" s="226" t="s">
        <v>529</v>
      </c>
      <c r="C6" s="227" t="s">
        <v>494</v>
      </c>
      <c r="D6" s="227" t="s">
        <v>530</v>
      </c>
      <c r="E6" s="227" t="s">
        <v>531</v>
      </c>
      <c r="F6" s="227" t="s">
        <v>532</v>
      </c>
      <c r="G6" s="227" t="s">
        <v>533</v>
      </c>
      <c r="H6" s="227" t="s">
        <v>534</v>
      </c>
      <c r="I6" s="227" t="s">
        <v>535</v>
      </c>
      <c r="J6" s="227" t="s">
        <v>536</v>
      </c>
      <c r="K6" s="227" t="s">
        <v>537</v>
      </c>
      <c r="L6" s="228">
        <v>421915177443</v>
      </c>
    </row>
    <row r="7" spans="1:12">
      <c r="A7" s="225" t="s">
        <v>538</v>
      </c>
      <c r="B7" s="226" t="s">
        <v>539</v>
      </c>
      <c r="C7" s="227" t="s">
        <v>494</v>
      </c>
      <c r="D7" s="227" t="s">
        <v>540</v>
      </c>
      <c r="E7" s="227" t="s">
        <v>541</v>
      </c>
      <c r="F7" s="227" t="s">
        <v>542</v>
      </c>
      <c r="G7" s="227" t="s">
        <v>543</v>
      </c>
      <c r="H7" s="227" t="s">
        <v>544</v>
      </c>
      <c r="I7" s="227" t="s">
        <v>545</v>
      </c>
      <c r="J7" s="227" t="s">
        <v>501</v>
      </c>
      <c r="K7" s="227" t="s">
        <v>545</v>
      </c>
      <c r="L7" s="228">
        <v>421911361044</v>
      </c>
    </row>
    <row r="8" spans="1:12">
      <c r="A8" s="225" t="s">
        <v>546</v>
      </c>
      <c r="B8" s="226" t="s">
        <v>547</v>
      </c>
      <c r="C8" s="227" t="s">
        <v>494</v>
      </c>
      <c r="D8" s="227" t="s">
        <v>548</v>
      </c>
      <c r="E8" s="227" t="s">
        <v>549</v>
      </c>
      <c r="F8" s="227" t="s">
        <v>550</v>
      </c>
      <c r="G8" s="227" t="s">
        <v>551</v>
      </c>
      <c r="H8" s="227" t="s">
        <v>552</v>
      </c>
      <c r="I8" s="227" t="s">
        <v>553</v>
      </c>
      <c r="J8" s="227" t="s">
        <v>501</v>
      </c>
      <c r="K8" s="227" t="s">
        <v>554</v>
      </c>
      <c r="L8" s="228">
        <v>421903403105</v>
      </c>
    </row>
    <row r="9" spans="1:12">
      <c r="A9" s="225" t="s">
        <v>555</v>
      </c>
      <c r="B9" s="226" t="s">
        <v>556</v>
      </c>
      <c r="C9" s="227" t="s">
        <v>494</v>
      </c>
      <c r="D9" s="227" t="s">
        <v>522</v>
      </c>
      <c r="E9" s="227" t="s">
        <v>523</v>
      </c>
      <c r="F9" s="227" t="s">
        <v>524</v>
      </c>
      <c r="G9" s="227" t="s">
        <v>557</v>
      </c>
      <c r="H9" s="227" t="s">
        <v>558</v>
      </c>
      <c r="I9" s="227" t="s">
        <v>559</v>
      </c>
      <c r="J9" s="227" t="s">
        <v>501</v>
      </c>
      <c r="K9" s="227" t="s">
        <v>559</v>
      </c>
      <c r="L9" s="228">
        <v>421902901640</v>
      </c>
    </row>
    <row r="10" spans="1:12">
      <c r="A10" s="225" t="s">
        <v>560</v>
      </c>
      <c r="B10" s="226" t="s">
        <v>561</v>
      </c>
      <c r="C10" s="227" t="s">
        <v>494</v>
      </c>
      <c r="D10" s="227" t="s">
        <v>522</v>
      </c>
      <c r="E10" s="227" t="s">
        <v>523</v>
      </c>
      <c r="F10" s="227" t="s">
        <v>524</v>
      </c>
      <c r="G10" s="227" t="s">
        <v>562</v>
      </c>
      <c r="H10" s="227" t="s">
        <v>563</v>
      </c>
      <c r="I10" s="227" t="s">
        <v>564</v>
      </c>
      <c r="J10" s="227" t="s">
        <v>501</v>
      </c>
      <c r="K10" s="227" t="s">
        <v>565</v>
      </c>
      <c r="L10" s="228">
        <v>421905294239</v>
      </c>
    </row>
    <row r="11" spans="1:12">
      <c r="A11" s="225" t="s">
        <v>566</v>
      </c>
      <c r="B11" s="226" t="s">
        <v>567</v>
      </c>
      <c r="C11" s="227" t="s">
        <v>494</v>
      </c>
      <c r="D11" s="227" t="s">
        <v>522</v>
      </c>
      <c r="E11" s="227" t="s">
        <v>523</v>
      </c>
      <c r="F11" s="227" t="s">
        <v>524</v>
      </c>
      <c r="G11" s="227" t="s">
        <v>568</v>
      </c>
      <c r="H11" s="227" t="s">
        <v>569</v>
      </c>
      <c r="I11" s="227" t="s">
        <v>570</v>
      </c>
      <c r="J11" s="227" t="s">
        <v>501</v>
      </c>
      <c r="K11" s="227" t="s">
        <v>571</v>
      </c>
      <c r="L11" s="228">
        <v>421905504810</v>
      </c>
    </row>
    <row r="12" spans="1:12">
      <c r="A12" s="225" t="s">
        <v>572</v>
      </c>
      <c r="B12" s="226" t="s">
        <v>573</v>
      </c>
      <c r="C12" s="227" t="s">
        <v>494</v>
      </c>
      <c r="D12" s="227" t="s">
        <v>574</v>
      </c>
      <c r="E12" s="227" t="s">
        <v>575</v>
      </c>
      <c r="F12" s="227" t="s">
        <v>576</v>
      </c>
      <c r="G12" s="227" t="s">
        <v>577</v>
      </c>
      <c r="H12" s="227" t="s">
        <v>578</v>
      </c>
      <c r="I12" s="227" t="s">
        <v>579</v>
      </c>
      <c r="J12" s="227" t="s">
        <v>501</v>
      </c>
      <c r="K12" s="227" t="s">
        <v>580</v>
      </c>
      <c r="L12" s="228">
        <v>421949246786</v>
      </c>
    </row>
    <row r="13" spans="1:12">
      <c r="A13" s="225" t="s">
        <v>581</v>
      </c>
      <c r="B13" s="226" t="s">
        <v>582</v>
      </c>
      <c r="C13" s="227" t="s">
        <v>494</v>
      </c>
      <c r="D13" s="227" t="s">
        <v>583</v>
      </c>
      <c r="E13" s="227" t="s">
        <v>584</v>
      </c>
      <c r="F13" s="227" t="s">
        <v>585</v>
      </c>
      <c r="G13" s="227" t="s">
        <v>586</v>
      </c>
      <c r="H13" s="227" t="s">
        <v>587</v>
      </c>
      <c r="I13" s="227" t="s">
        <v>588</v>
      </c>
      <c r="J13" s="227" t="s">
        <v>501</v>
      </c>
      <c r="K13" s="227" t="s">
        <v>589</v>
      </c>
      <c r="L13" s="228">
        <v>421915719961</v>
      </c>
    </row>
    <row r="14" spans="1:12">
      <c r="A14" s="225" t="s">
        <v>590</v>
      </c>
      <c r="B14" s="226" t="s">
        <v>591</v>
      </c>
      <c r="C14" s="227" t="s">
        <v>494</v>
      </c>
      <c r="D14" s="227" t="s">
        <v>592</v>
      </c>
      <c r="E14" s="227" t="s">
        <v>523</v>
      </c>
      <c r="F14" s="227" t="s">
        <v>593</v>
      </c>
      <c r="G14" s="227" t="s">
        <v>594</v>
      </c>
      <c r="H14" s="227" t="s">
        <v>595</v>
      </c>
      <c r="I14" s="227" t="s">
        <v>596</v>
      </c>
      <c r="J14" s="227" t="s">
        <v>597</v>
      </c>
      <c r="K14" s="227" t="s">
        <v>598</v>
      </c>
      <c r="L14" s="228">
        <v>421903446366</v>
      </c>
    </row>
    <row r="15" spans="1:12">
      <c r="A15" s="225" t="s">
        <v>599</v>
      </c>
      <c r="B15" s="226" t="s">
        <v>600</v>
      </c>
      <c r="C15" s="227" t="s">
        <v>494</v>
      </c>
      <c r="D15" s="227" t="s">
        <v>522</v>
      </c>
      <c r="E15" s="227" t="s">
        <v>523</v>
      </c>
      <c r="F15" s="227" t="s">
        <v>524</v>
      </c>
      <c r="G15" s="229" t="s">
        <v>601</v>
      </c>
      <c r="H15" s="227" t="s">
        <v>602</v>
      </c>
      <c r="I15" s="227" t="s">
        <v>603</v>
      </c>
      <c r="J15" s="227" t="s">
        <v>501</v>
      </c>
      <c r="K15" s="227" t="s">
        <v>604</v>
      </c>
      <c r="L15" s="228">
        <v>421905811053</v>
      </c>
    </row>
    <row r="16" spans="1:12">
      <c r="A16" s="225" t="s">
        <v>605</v>
      </c>
      <c r="B16" s="226" t="s">
        <v>606</v>
      </c>
      <c r="C16" s="227" t="s">
        <v>494</v>
      </c>
      <c r="D16" s="227" t="s">
        <v>522</v>
      </c>
      <c r="E16" s="227" t="s">
        <v>523</v>
      </c>
      <c r="F16" s="227" t="s">
        <v>524</v>
      </c>
      <c r="G16" s="227" t="s">
        <v>607</v>
      </c>
      <c r="H16" s="227" t="s">
        <v>608</v>
      </c>
      <c r="I16" s="227" t="s">
        <v>609</v>
      </c>
      <c r="J16" s="227" t="s">
        <v>610</v>
      </c>
      <c r="K16" s="227" t="s">
        <v>611</v>
      </c>
      <c r="L16" s="228">
        <v>421907100191</v>
      </c>
    </row>
    <row r="17" spans="1:12">
      <c r="A17" s="225" t="s">
        <v>612</v>
      </c>
      <c r="B17" s="226" t="s">
        <v>613</v>
      </c>
      <c r="C17" s="227" t="s">
        <v>494</v>
      </c>
      <c r="D17" s="227" t="s">
        <v>522</v>
      </c>
      <c r="E17" s="227" t="s">
        <v>523</v>
      </c>
      <c r="F17" s="227" t="s">
        <v>614</v>
      </c>
      <c r="G17" s="227" t="s">
        <v>615</v>
      </c>
      <c r="H17" s="227" t="s">
        <v>616</v>
      </c>
      <c r="I17" s="227" t="s">
        <v>617</v>
      </c>
      <c r="J17" s="227" t="s">
        <v>501</v>
      </c>
      <c r="K17" s="227" t="s">
        <v>618</v>
      </c>
      <c r="L17" s="228">
        <v>421905659739</v>
      </c>
    </row>
    <row r="18" spans="1:12">
      <c r="A18" s="225" t="s">
        <v>619</v>
      </c>
      <c r="B18" s="226" t="s">
        <v>620</v>
      </c>
      <c r="C18" s="227" t="s">
        <v>494</v>
      </c>
      <c r="D18" s="227" t="s">
        <v>621</v>
      </c>
      <c r="E18" s="227" t="s">
        <v>622</v>
      </c>
      <c r="F18" s="227" t="s">
        <v>623</v>
      </c>
      <c r="G18" s="227" t="s">
        <v>624</v>
      </c>
      <c r="H18" s="227" t="s">
        <v>625</v>
      </c>
      <c r="I18" s="227" t="s">
        <v>626</v>
      </c>
      <c r="J18" s="227" t="s">
        <v>627</v>
      </c>
      <c r="K18" s="227" t="s">
        <v>628</v>
      </c>
      <c r="L18" s="228">
        <v>421917171846</v>
      </c>
    </row>
    <row r="19" spans="1:12">
      <c r="A19" s="225" t="s">
        <v>629</v>
      </c>
      <c r="B19" s="226" t="s">
        <v>630</v>
      </c>
      <c r="C19" s="227" t="s">
        <v>494</v>
      </c>
      <c r="D19" s="227" t="s">
        <v>631</v>
      </c>
      <c r="E19" s="227" t="s">
        <v>632</v>
      </c>
      <c r="F19" s="227" t="s">
        <v>633</v>
      </c>
      <c r="G19" s="227" t="s">
        <v>634</v>
      </c>
      <c r="H19" s="227" t="s">
        <v>635</v>
      </c>
      <c r="I19" s="227" t="s">
        <v>636</v>
      </c>
      <c r="J19" s="227" t="s">
        <v>501</v>
      </c>
      <c r="K19" s="227" t="s">
        <v>637</v>
      </c>
      <c r="L19" s="228">
        <v>421905601243</v>
      </c>
    </row>
    <row r="20" spans="1:12">
      <c r="A20" s="225" t="s">
        <v>638</v>
      </c>
      <c r="B20" s="226" t="s">
        <v>639</v>
      </c>
      <c r="C20" s="227" t="s">
        <v>494</v>
      </c>
      <c r="D20" s="227" t="s">
        <v>640</v>
      </c>
      <c r="E20" s="227" t="s">
        <v>641</v>
      </c>
      <c r="F20" s="227" t="s">
        <v>642</v>
      </c>
      <c r="G20" s="227" t="s">
        <v>643</v>
      </c>
      <c r="H20" s="227" t="s">
        <v>644</v>
      </c>
      <c r="I20" s="227" t="s">
        <v>645</v>
      </c>
      <c r="J20" s="227" t="s">
        <v>501</v>
      </c>
      <c r="K20" s="227" t="s">
        <v>646</v>
      </c>
      <c r="L20" s="228">
        <v>421908888677</v>
      </c>
    </row>
    <row r="21" spans="1:12">
      <c r="A21" s="225" t="s">
        <v>647</v>
      </c>
      <c r="B21" s="226" t="s">
        <v>648</v>
      </c>
      <c r="C21" s="227" t="s">
        <v>494</v>
      </c>
      <c r="D21" s="227" t="s">
        <v>649</v>
      </c>
      <c r="E21" s="227" t="s">
        <v>523</v>
      </c>
      <c r="F21" s="227" t="s">
        <v>650</v>
      </c>
      <c r="G21" s="227" t="s">
        <v>651</v>
      </c>
      <c r="H21" s="227" t="s">
        <v>652</v>
      </c>
      <c r="I21" s="227" t="s">
        <v>653</v>
      </c>
      <c r="J21" s="227" t="s">
        <v>501</v>
      </c>
      <c r="K21" s="227" t="s">
        <v>653</v>
      </c>
      <c r="L21" s="228">
        <v>421905620679</v>
      </c>
    </row>
    <row r="22" spans="1:12">
      <c r="A22" s="225" t="s">
        <v>654</v>
      </c>
      <c r="B22" s="226" t="s">
        <v>655</v>
      </c>
      <c r="C22" s="227" t="s">
        <v>494</v>
      </c>
      <c r="D22" s="227" t="s">
        <v>656</v>
      </c>
      <c r="E22" s="227" t="s">
        <v>584</v>
      </c>
      <c r="F22" s="227" t="s">
        <v>657</v>
      </c>
      <c r="G22" s="227" t="s">
        <v>658</v>
      </c>
      <c r="H22" s="227" t="s">
        <v>659</v>
      </c>
      <c r="I22" s="227" t="s">
        <v>660</v>
      </c>
      <c r="J22" s="227" t="s">
        <v>501</v>
      </c>
      <c r="K22" s="227" t="s">
        <v>661</v>
      </c>
      <c r="L22" s="228">
        <v>421911787837</v>
      </c>
    </row>
    <row r="23" spans="1:12">
      <c r="A23" s="225" t="s">
        <v>662</v>
      </c>
      <c r="B23" s="226" t="s">
        <v>663</v>
      </c>
      <c r="C23" s="227" t="s">
        <v>494</v>
      </c>
      <c r="D23" s="227" t="s">
        <v>664</v>
      </c>
      <c r="E23" s="227" t="s">
        <v>665</v>
      </c>
      <c r="F23" s="227" t="s">
        <v>666</v>
      </c>
      <c r="G23" s="227" t="s">
        <v>667</v>
      </c>
      <c r="H23" s="227" t="s">
        <v>668</v>
      </c>
      <c r="I23" s="227" t="s">
        <v>669</v>
      </c>
      <c r="J23" s="227" t="s">
        <v>670</v>
      </c>
      <c r="K23" s="227" t="s">
        <v>671</v>
      </c>
      <c r="L23" s="228">
        <v>421915156717</v>
      </c>
    </row>
    <row r="24" spans="1:12">
      <c r="A24" s="225" t="s">
        <v>672</v>
      </c>
      <c r="B24" s="226" t="s">
        <v>673</v>
      </c>
      <c r="C24" s="227" t="s">
        <v>494</v>
      </c>
      <c r="D24" s="227" t="s">
        <v>522</v>
      </c>
      <c r="E24" s="227" t="s">
        <v>523</v>
      </c>
      <c r="F24" s="227" t="s">
        <v>524</v>
      </c>
      <c r="G24" s="227" t="s">
        <v>674</v>
      </c>
      <c r="H24" s="227" t="s">
        <v>675</v>
      </c>
      <c r="I24" s="227" t="s">
        <v>676</v>
      </c>
      <c r="J24" s="227" t="s">
        <v>501</v>
      </c>
      <c r="K24" s="227" t="s">
        <v>565</v>
      </c>
      <c r="L24" s="228">
        <v>421905294239</v>
      </c>
    </row>
    <row r="25" spans="1:12">
      <c r="A25" s="225" t="s">
        <v>677</v>
      </c>
      <c r="B25" s="226" t="s">
        <v>678</v>
      </c>
      <c r="C25" s="227" t="s">
        <v>494</v>
      </c>
      <c r="D25" s="227" t="s">
        <v>522</v>
      </c>
      <c r="E25" s="227" t="s">
        <v>523</v>
      </c>
      <c r="F25" s="227" t="s">
        <v>524</v>
      </c>
      <c r="G25" s="227" t="s">
        <v>679</v>
      </c>
      <c r="H25" s="229" t="s">
        <v>680</v>
      </c>
      <c r="I25" s="227" t="s">
        <v>681</v>
      </c>
      <c r="J25" s="227" t="s">
        <v>682</v>
      </c>
      <c r="K25" s="227" t="s">
        <v>681</v>
      </c>
      <c r="L25" s="228">
        <v>421903409020</v>
      </c>
    </row>
    <row r="26" spans="1:12">
      <c r="A26" s="225" t="s">
        <v>683</v>
      </c>
      <c r="B26" s="226" t="s">
        <v>684</v>
      </c>
      <c r="C26" s="227" t="s">
        <v>494</v>
      </c>
      <c r="D26" s="227" t="s">
        <v>522</v>
      </c>
      <c r="E26" s="227" t="s">
        <v>523</v>
      </c>
      <c r="F26" s="227" t="s">
        <v>524</v>
      </c>
      <c r="G26" s="227" t="s">
        <v>685</v>
      </c>
      <c r="H26" s="227" t="s">
        <v>686</v>
      </c>
      <c r="I26" s="227" t="s">
        <v>687</v>
      </c>
      <c r="J26" s="227" t="s">
        <v>501</v>
      </c>
      <c r="K26" s="227" t="s">
        <v>687</v>
      </c>
      <c r="L26" s="228">
        <v>421905648349</v>
      </c>
    </row>
    <row r="27" spans="1:12">
      <c r="A27" s="225" t="s">
        <v>688</v>
      </c>
      <c r="B27" s="226" t="s">
        <v>689</v>
      </c>
      <c r="C27" s="227" t="s">
        <v>494</v>
      </c>
      <c r="D27" s="227" t="s">
        <v>522</v>
      </c>
      <c r="E27" s="227" t="s">
        <v>523</v>
      </c>
      <c r="F27" s="227" t="s">
        <v>524</v>
      </c>
      <c r="G27" s="227" t="s">
        <v>690</v>
      </c>
      <c r="H27" s="227" t="s">
        <v>691</v>
      </c>
      <c r="I27" s="227" t="s">
        <v>692</v>
      </c>
      <c r="J27" s="227" t="s">
        <v>501</v>
      </c>
      <c r="K27" s="227" t="s">
        <v>693</v>
      </c>
      <c r="L27" s="228">
        <v>421903452459</v>
      </c>
    </row>
    <row r="28" spans="1:12">
      <c r="A28" s="225" t="s">
        <v>694</v>
      </c>
      <c r="B28" s="226" t="s">
        <v>695</v>
      </c>
      <c r="C28" s="227" t="s">
        <v>494</v>
      </c>
      <c r="D28" s="227" t="s">
        <v>696</v>
      </c>
      <c r="E28" s="227" t="s">
        <v>523</v>
      </c>
      <c r="F28" s="227" t="s">
        <v>614</v>
      </c>
      <c r="G28" s="227" t="s">
        <v>697</v>
      </c>
      <c r="H28" s="227" t="s">
        <v>698</v>
      </c>
      <c r="I28" s="227" t="s">
        <v>699</v>
      </c>
      <c r="J28" s="227" t="s">
        <v>700</v>
      </c>
      <c r="K28" s="227" t="s">
        <v>701</v>
      </c>
      <c r="L28" s="228">
        <v>421905278836</v>
      </c>
    </row>
    <row r="29" spans="1:12">
      <c r="A29" s="225" t="s">
        <v>702</v>
      </c>
      <c r="B29" s="226" t="s">
        <v>703</v>
      </c>
      <c r="C29" s="227" t="s">
        <v>494</v>
      </c>
      <c r="D29" s="227" t="s">
        <v>522</v>
      </c>
      <c r="E29" s="227" t="s">
        <v>523</v>
      </c>
      <c r="F29" s="227" t="s">
        <v>524</v>
      </c>
      <c r="G29" s="227" t="s">
        <v>704</v>
      </c>
      <c r="H29" s="227" t="s">
        <v>705</v>
      </c>
      <c r="I29" s="227" t="s">
        <v>706</v>
      </c>
      <c r="J29" s="227" t="s">
        <v>610</v>
      </c>
      <c r="K29" s="227" t="s">
        <v>706</v>
      </c>
      <c r="L29" s="228">
        <v>421907194669</v>
      </c>
    </row>
    <row r="30" spans="1:12">
      <c r="A30" s="225" t="s">
        <v>707</v>
      </c>
      <c r="B30" s="226" t="s">
        <v>708</v>
      </c>
      <c r="C30" s="227" t="s">
        <v>494</v>
      </c>
      <c r="D30" s="227" t="s">
        <v>709</v>
      </c>
      <c r="E30" s="227" t="s">
        <v>710</v>
      </c>
      <c r="F30" s="227" t="s">
        <v>711</v>
      </c>
      <c r="G30" s="227" t="s">
        <v>712</v>
      </c>
      <c r="H30" s="227" t="s">
        <v>713</v>
      </c>
      <c r="I30" s="227" t="s">
        <v>714</v>
      </c>
      <c r="J30" s="227" t="s">
        <v>501</v>
      </c>
      <c r="K30" s="227" t="s">
        <v>714</v>
      </c>
      <c r="L30" s="228">
        <v>421903712927</v>
      </c>
    </row>
    <row r="31" spans="1:12">
      <c r="A31" s="225" t="s">
        <v>715</v>
      </c>
      <c r="B31" s="226" t="s">
        <v>716</v>
      </c>
      <c r="C31" s="227" t="s">
        <v>494</v>
      </c>
      <c r="D31" s="227" t="s">
        <v>717</v>
      </c>
      <c r="E31" s="227" t="s">
        <v>523</v>
      </c>
      <c r="F31" s="227" t="s">
        <v>593</v>
      </c>
      <c r="G31" s="227" t="s">
        <v>718</v>
      </c>
      <c r="H31" s="227" t="s">
        <v>719</v>
      </c>
      <c r="I31" s="227" t="s">
        <v>720</v>
      </c>
      <c r="J31" s="227" t="s">
        <v>501</v>
      </c>
      <c r="K31" s="227" t="s">
        <v>720</v>
      </c>
      <c r="L31" s="228">
        <v>421905012032</v>
      </c>
    </row>
    <row r="32" spans="1:12">
      <c r="A32" s="225" t="s">
        <v>721</v>
      </c>
      <c r="B32" s="226" t="s">
        <v>722</v>
      </c>
      <c r="C32" s="227" t="s">
        <v>494</v>
      </c>
      <c r="D32" s="227" t="s">
        <v>723</v>
      </c>
      <c r="E32" s="227" t="s">
        <v>724</v>
      </c>
      <c r="F32" s="227" t="s">
        <v>725</v>
      </c>
      <c r="G32" s="227" t="s">
        <v>726</v>
      </c>
      <c r="H32" s="227" t="s">
        <v>727</v>
      </c>
      <c r="I32" s="227" t="s">
        <v>728</v>
      </c>
      <c r="J32" s="227" t="s">
        <v>610</v>
      </c>
      <c r="K32" s="227" t="s">
        <v>728</v>
      </c>
      <c r="L32" s="228">
        <v>421905606229</v>
      </c>
    </row>
    <row r="33" spans="1:12">
      <c r="A33" s="225" t="s">
        <v>729</v>
      </c>
      <c r="B33" s="226" t="s">
        <v>730</v>
      </c>
      <c r="C33" s="227" t="s">
        <v>494</v>
      </c>
      <c r="D33" s="227" t="s">
        <v>731</v>
      </c>
      <c r="E33" s="227" t="s">
        <v>575</v>
      </c>
      <c r="F33" s="227" t="s">
        <v>732</v>
      </c>
      <c r="G33" s="227" t="s">
        <v>733</v>
      </c>
      <c r="H33" s="227" t="s">
        <v>734</v>
      </c>
      <c r="I33" s="227" t="s">
        <v>735</v>
      </c>
      <c r="J33" s="227" t="s">
        <v>501</v>
      </c>
      <c r="K33" s="227" t="s">
        <v>736</v>
      </c>
      <c r="L33" s="228">
        <v>421239103125</v>
      </c>
    </row>
    <row r="34" spans="1:12">
      <c r="A34" s="225" t="s">
        <v>737</v>
      </c>
      <c r="B34" s="226" t="s">
        <v>738</v>
      </c>
      <c r="C34" s="227" t="s">
        <v>494</v>
      </c>
      <c r="D34" s="227" t="s">
        <v>522</v>
      </c>
      <c r="E34" s="227" t="s">
        <v>523</v>
      </c>
      <c r="F34" s="227" t="s">
        <v>524</v>
      </c>
      <c r="G34" s="227" t="s">
        <v>739</v>
      </c>
      <c r="H34" s="227" t="s">
        <v>740</v>
      </c>
      <c r="I34" s="227" t="s">
        <v>741</v>
      </c>
      <c r="J34" s="227" t="s">
        <v>610</v>
      </c>
      <c r="K34" s="227" t="s">
        <v>741</v>
      </c>
      <c r="L34" s="228">
        <v>421907988343</v>
      </c>
    </row>
    <row r="35" spans="1:12">
      <c r="A35" s="225" t="s">
        <v>742</v>
      </c>
      <c r="B35" s="226" t="s">
        <v>743</v>
      </c>
      <c r="C35" s="227" t="s">
        <v>494</v>
      </c>
      <c r="D35" s="227" t="s">
        <v>744</v>
      </c>
      <c r="E35" s="227" t="s">
        <v>575</v>
      </c>
      <c r="F35" s="227" t="s">
        <v>745</v>
      </c>
      <c r="G35" s="227" t="s">
        <v>746</v>
      </c>
      <c r="H35" s="227" t="s">
        <v>747</v>
      </c>
      <c r="I35" s="227" t="s">
        <v>748</v>
      </c>
      <c r="J35" s="227" t="s">
        <v>501</v>
      </c>
      <c r="K35" s="227" t="s">
        <v>748</v>
      </c>
      <c r="L35" s="228">
        <v>421905504040</v>
      </c>
    </row>
    <row r="36" spans="1:12">
      <c r="A36" s="225" t="s">
        <v>749</v>
      </c>
      <c r="B36" s="226" t="s">
        <v>750</v>
      </c>
      <c r="C36" s="227" t="s">
        <v>494</v>
      </c>
      <c r="D36" s="227" t="s">
        <v>522</v>
      </c>
      <c r="E36" s="227" t="s">
        <v>523</v>
      </c>
      <c r="F36" s="227" t="s">
        <v>524</v>
      </c>
      <c r="G36" s="227" t="s">
        <v>751</v>
      </c>
      <c r="H36" s="227" t="s">
        <v>752</v>
      </c>
      <c r="I36" s="227" t="s">
        <v>753</v>
      </c>
      <c r="J36" s="227" t="s">
        <v>610</v>
      </c>
      <c r="K36" s="227" t="s">
        <v>754</v>
      </c>
      <c r="L36" s="228">
        <v>421903475887</v>
      </c>
    </row>
    <row r="37" spans="1:12">
      <c r="A37" s="225" t="s">
        <v>755</v>
      </c>
      <c r="B37" s="226" t="s">
        <v>756</v>
      </c>
      <c r="C37" s="227" t="s">
        <v>494</v>
      </c>
      <c r="D37" s="227" t="s">
        <v>757</v>
      </c>
      <c r="E37" s="227" t="s">
        <v>496</v>
      </c>
      <c r="F37" s="227" t="s">
        <v>497</v>
      </c>
      <c r="G37" s="227" t="s">
        <v>758</v>
      </c>
      <c r="H37" s="227" t="s">
        <v>759</v>
      </c>
      <c r="I37" s="227" t="s">
        <v>760</v>
      </c>
      <c r="J37" s="227" t="s">
        <v>501</v>
      </c>
      <c r="K37" s="227" t="s">
        <v>761</v>
      </c>
      <c r="L37" s="228">
        <v>421903548845</v>
      </c>
    </row>
    <row r="38" spans="1:12">
      <c r="A38" s="225" t="s">
        <v>762</v>
      </c>
      <c r="B38" s="226" t="s">
        <v>763</v>
      </c>
      <c r="C38" s="227" t="s">
        <v>494</v>
      </c>
      <c r="D38" s="227" t="s">
        <v>592</v>
      </c>
      <c r="E38" s="227" t="s">
        <v>523</v>
      </c>
      <c r="F38" s="227" t="s">
        <v>764</v>
      </c>
      <c r="G38" s="227" t="s">
        <v>765</v>
      </c>
      <c r="H38" s="227" t="s">
        <v>766</v>
      </c>
      <c r="I38" s="227" t="s">
        <v>767</v>
      </c>
      <c r="J38" s="227" t="s">
        <v>501</v>
      </c>
      <c r="K38" s="227" t="s">
        <v>768</v>
      </c>
      <c r="L38" s="228">
        <v>421903584992</v>
      </c>
    </row>
    <row r="39" spans="1:12">
      <c r="A39" s="225" t="s">
        <v>769</v>
      </c>
      <c r="B39" s="226" t="s">
        <v>770</v>
      </c>
      <c r="C39" s="227" t="s">
        <v>494</v>
      </c>
      <c r="D39" s="227" t="s">
        <v>771</v>
      </c>
      <c r="E39" s="227" t="s">
        <v>724</v>
      </c>
      <c r="F39" s="227" t="s">
        <v>772</v>
      </c>
      <c r="G39" s="227" t="s">
        <v>773</v>
      </c>
      <c r="H39" s="227" t="s">
        <v>774</v>
      </c>
      <c r="I39" s="227" t="s">
        <v>775</v>
      </c>
      <c r="J39" s="227" t="s">
        <v>610</v>
      </c>
      <c r="K39" s="227" t="s">
        <v>775</v>
      </c>
      <c r="L39" s="228"/>
    </row>
    <row r="40" spans="1:12">
      <c r="A40" s="225" t="s">
        <v>776</v>
      </c>
      <c r="B40" s="226" t="s">
        <v>777</v>
      </c>
      <c r="C40" s="227" t="s">
        <v>494</v>
      </c>
      <c r="D40" s="227" t="s">
        <v>778</v>
      </c>
      <c r="E40" s="227" t="s">
        <v>779</v>
      </c>
      <c r="F40" s="227" t="s">
        <v>780</v>
      </c>
      <c r="G40" s="227" t="s">
        <v>781</v>
      </c>
      <c r="H40" s="227" t="s">
        <v>782</v>
      </c>
      <c r="I40" s="227" t="s">
        <v>783</v>
      </c>
      <c r="J40" s="227" t="s">
        <v>610</v>
      </c>
      <c r="K40" s="227" t="s">
        <v>783</v>
      </c>
      <c r="L40" s="228">
        <v>421903601379</v>
      </c>
    </row>
    <row r="41" spans="1:12">
      <c r="A41" s="225" t="s">
        <v>784</v>
      </c>
      <c r="B41" s="226" t="s">
        <v>785</v>
      </c>
      <c r="C41" s="227" t="s">
        <v>494</v>
      </c>
      <c r="D41" s="227" t="s">
        <v>786</v>
      </c>
      <c r="E41" s="227" t="s">
        <v>523</v>
      </c>
      <c r="F41" s="227" t="s">
        <v>787</v>
      </c>
      <c r="G41" s="227" t="s">
        <v>788</v>
      </c>
      <c r="H41" s="227" t="s">
        <v>789</v>
      </c>
      <c r="I41" s="227" t="s">
        <v>790</v>
      </c>
      <c r="J41" s="227" t="s">
        <v>610</v>
      </c>
      <c r="K41" s="227" t="s">
        <v>791</v>
      </c>
      <c r="L41" s="228">
        <v>421905245825</v>
      </c>
    </row>
    <row r="42" spans="1:12">
      <c r="A42" s="225" t="s">
        <v>792</v>
      </c>
      <c r="B42" s="226" t="s">
        <v>793</v>
      </c>
      <c r="C42" s="227" t="s">
        <v>494</v>
      </c>
      <c r="D42" s="227" t="s">
        <v>794</v>
      </c>
      <c r="E42" s="227" t="s">
        <v>584</v>
      </c>
      <c r="F42" s="227" t="s">
        <v>795</v>
      </c>
      <c r="G42" s="227" t="s">
        <v>796</v>
      </c>
      <c r="H42" s="227" t="s">
        <v>797</v>
      </c>
      <c r="I42" s="227" t="s">
        <v>798</v>
      </c>
      <c r="J42" s="227" t="s">
        <v>501</v>
      </c>
      <c r="K42" s="227" t="s">
        <v>799</v>
      </c>
      <c r="L42" s="228">
        <v>421905431727</v>
      </c>
    </row>
    <row r="43" spans="1:12">
      <c r="A43" s="225" t="s">
        <v>800</v>
      </c>
      <c r="B43" s="226" t="s">
        <v>801</v>
      </c>
      <c r="C43" s="227" t="s">
        <v>494</v>
      </c>
      <c r="D43" s="227" t="s">
        <v>522</v>
      </c>
      <c r="E43" s="227" t="s">
        <v>523</v>
      </c>
      <c r="F43" s="227" t="s">
        <v>524</v>
      </c>
      <c r="G43" s="227" t="s">
        <v>802</v>
      </c>
      <c r="H43" s="227" t="s">
        <v>803</v>
      </c>
      <c r="I43" s="227" t="s">
        <v>804</v>
      </c>
      <c r="J43" s="227" t="s">
        <v>501</v>
      </c>
      <c r="K43" s="227" t="s">
        <v>805</v>
      </c>
      <c r="L43" s="228">
        <v>421903363993</v>
      </c>
    </row>
    <row r="44" spans="1:12">
      <c r="A44" s="225" t="s">
        <v>806</v>
      </c>
      <c r="B44" s="226" t="s">
        <v>807</v>
      </c>
      <c r="C44" s="227" t="s">
        <v>494</v>
      </c>
      <c r="D44" s="227" t="s">
        <v>808</v>
      </c>
      <c r="E44" s="227" t="s">
        <v>523</v>
      </c>
      <c r="F44" s="227" t="s">
        <v>614</v>
      </c>
      <c r="G44" s="227" t="s">
        <v>809</v>
      </c>
      <c r="H44" s="227" t="s">
        <v>810</v>
      </c>
      <c r="I44" s="227" t="s">
        <v>811</v>
      </c>
      <c r="J44" s="227" t="s">
        <v>501</v>
      </c>
      <c r="K44" s="227" t="s">
        <v>812</v>
      </c>
      <c r="L44" s="228">
        <v>421903740961</v>
      </c>
    </row>
    <row r="45" spans="1:12">
      <c r="A45" s="225" t="s">
        <v>813</v>
      </c>
      <c r="B45" s="226" t="s">
        <v>814</v>
      </c>
      <c r="C45" s="227" t="s">
        <v>494</v>
      </c>
      <c r="D45" s="227" t="s">
        <v>815</v>
      </c>
      <c r="E45" s="227" t="s">
        <v>523</v>
      </c>
      <c r="F45" s="227" t="s">
        <v>650</v>
      </c>
      <c r="G45" s="227" t="s">
        <v>816</v>
      </c>
      <c r="H45" s="227" t="s">
        <v>817</v>
      </c>
      <c r="I45" s="227" t="s">
        <v>818</v>
      </c>
      <c r="J45" s="227" t="s">
        <v>501</v>
      </c>
      <c r="K45" s="227" t="s">
        <v>819</v>
      </c>
      <c r="L45" s="228">
        <v>421904700522</v>
      </c>
    </row>
    <row r="46" spans="1:12">
      <c r="A46" s="225" t="s">
        <v>820</v>
      </c>
      <c r="B46" s="226" t="s">
        <v>821</v>
      </c>
      <c r="C46" s="227" t="s">
        <v>494</v>
      </c>
      <c r="D46" s="227" t="s">
        <v>522</v>
      </c>
      <c r="E46" s="227" t="s">
        <v>523</v>
      </c>
      <c r="F46" s="227" t="s">
        <v>822</v>
      </c>
      <c r="G46" s="227" t="s">
        <v>823</v>
      </c>
      <c r="H46" s="227" t="s">
        <v>824</v>
      </c>
      <c r="I46" s="227" t="s">
        <v>825</v>
      </c>
      <c r="J46" s="227" t="s">
        <v>610</v>
      </c>
      <c r="K46" s="227" t="s">
        <v>826</v>
      </c>
      <c r="L46" s="228">
        <v>421908733141</v>
      </c>
    </row>
    <row r="47" spans="1:12">
      <c r="A47" s="225" t="s">
        <v>827</v>
      </c>
      <c r="B47" s="226" t="s">
        <v>828</v>
      </c>
      <c r="C47" s="227" t="s">
        <v>494</v>
      </c>
      <c r="D47" s="227" t="s">
        <v>829</v>
      </c>
      <c r="E47" s="227" t="s">
        <v>523</v>
      </c>
      <c r="F47" s="227" t="s">
        <v>524</v>
      </c>
      <c r="G47" s="227" t="s">
        <v>830</v>
      </c>
      <c r="H47" s="227" t="s">
        <v>831</v>
      </c>
      <c r="I47" s="227" t="s">
        <v>832</v>
      </c>
      <c r="J47" s="227" t="s">
        <v>833</v>
      </c>
      <c r="K47" s="227" t="s">
        <v>834</v>
      </c>
      <c r="L47" s="228">
        <v>421917476268</v>
      </c>
    </row>
    <row r="48" spans="1:12">
      <c r="A48" s="225" t="s">
        <v>835</v>
      </c>
      <c r="B48" s="226" t="s">
        <v>836</v>
      </c>
      <c r="C48" s="227" t="s">
        <v>494</v>
      </c>
      <c r="D48" s="227" t="s">
        <v>837</v>
      </c>
      <c r="E48" s="227" t="s">
        <v>838</v>
      </c>
      <c r="F48" s="227" t="s">
        <v>839</v>
      </c>
      <c r="G48" s="227" t="s">
        <v>840</v>
      </c>
      <c r="H48" s="227" t="s">
        <v>841</v>
      </c>
      <c r="I48" s="227" t="s">
        <v>842</v>
      </c>
      <c r="J48" s="227" t="s">
        <v>682</v>
      </c>
      <c r="K48" s="227" t="s">
        <v>842</v>
      </c>
      <c r="L48" s="228">
        <v>421905257791</v>
      </c>
    </row>
    <row r="49" spans="1:12">
      <c r="A49" s="225" t="s">
        <v>843</v>
      </c>
      <c r="B49" s="226" t="s">
        <v>844</v>
      </c>
      <c r="C49" s="227" t="s">
        <v>494</v>
      </c>
      <c r="D49" s="227" t="s">
        <v>845</v>
      </c>
      <c r="E49" s="227" t="s">
        <v>515</v>
      </c>
      <c r="F49" s="227" t="s">
        <v>516</v>
      </c>
      <c r="G49" s="227" t="s">
        <v>846</v>
      </c>
      <c r="H49" s="227" t="s">
        <v>847</v>
      </c>
      <c r="I49" s="227" t="s">
        <v>848</v>
      </c>
      <c r="J49" s="227" t="s">
        <v>501</v>
      </c>
      <c r="K49" s="227" t="s">
        <v>849</v>
      </c>
      <c r="L49" s="228">
        <v>421911323487</v>
      </c>
    </row>
    <row r="50" spans="1:12">
      <c r="A50" s="225" t="s">
        <v>850</v>
      </c>
      <c r="B50" s="226" t="s">
        <v>851</v>
      </c>
      <c r="C50" s="227" t="s">
        <v>494</v>
      </c>
      <c r="D50" s="227" t="s">
        <v>852</v>
      </c>
      <c r="E50" s="227" t="s">
        <v>531</v>
      </c>
      <c r="F50" s="227" t="s">
        <v>853</v>
      </c>
      <c r="G50" s="227" t="s">
        <v>854</v>
      </c>
      <c r="H50" s="227" t="s">
        <v>855</v>
      </c>
      <c r="I50" s="227" t="s">
        <v>856</v>
      </c>
      <c r="J50" s="227" t="s">
        <v>610</v>
      </c>
      <c r="K50" s="227" t="s">
        <v>857</v>
      </c>
      <c r="L50" s="228">
        <v>421903262626</v>
      </c>
    </row>
    <row r="51" spans="1:12">
      <c r="A51" s="225" t="s">
        <v>858</v>
      </c>
      <c r="B51" s="226" t="s">
        <v>859</v>
      </c>
      <c r="C51" s="227" t="s">
        <v>494</v>
      </c>
      <c r="D51" s="227" t="s">
        <v>522</v>
      </c>
      <c r="E51" s="227" t="s">
        <v>523</v>
      </c>
      <c r="F51" s="227" t="s">
        <v>524</v>
      </c>
      <c r="G51" s="227" t="s">
        <v>860</v>
      </c>
      <c r="H51" s="227" t="s">
        <v>861</v>
      </c>
      <c r="I51" s="227" t="s">
        <v>862</v>
      </c>
      <c r="J51" s="227" t="s">
        <v>700</v>
      </c>
      <c r="K51" s="227" t="s">
        <v>863</v>
      </c>
      <c r="L51" s="228">
        <v>421911395727</v>
      </c>
    </row>
    <row r="52" spans="1:12">
      <c r="A52" s="225" t="s">
        <v>864</v>
      </c>
      <c r="B52" s="226" t="s">
        <v>865</v>
      </c>
      <c r="C52" s="227" t="s">
        <v>494</v>
      </c>
      <c r="D52" s="227" t="s">
        <v>829</v>
      </c>
      <c r="E52" s="227" t="s">
        <v>523</v>
      </c>
      <c r="F52" s="227" t="s">
        <v>524</v>
      </c>
      <c r="G52" s="227" t="s">
        <v>866</v>
      </c>
      <c r="H52" s="227" t="s">
        <v>867</v>
      </c>
      <c r="I52" s="227" t="s">
        <v>868</v>
      </c>
      <c r="J52" s="227" t="s">
        <v>501</v>
      </c>
      <c r="K52" s="227" t="s">
        <v>869</v>
      </c>
      <c r="L52" s="228">
        <v>421905305338</v>
      </c>
    </row>
    <row r="53" spans="1:12">
      <c r="A53" s="225" t="s">
        <v>870</v>
      </c>
      <c r="B53" s="226" t="s">
        <v>871</v>
      </c>
      <c r="C53" s="227" t="s">
        <v>494</v>
      </c>
      <c r="D53" s="227" t="s">
        <v>522</v>
      </c>
      <c r="E53" s="227" t="s">
        <v>523</v>
      </c>
      <c r="F53" s="227" t="s">
        <v>524</v>
      </c>
      <c r="G53" s="227" t="s">
        <v>872</v>
      </c>
      <c r="H53" s="227" t="s">
        <v>873</v>
      </c>
      <c r="I53" s="227" t="s">
        <v>874</v>
      </c>
      <c r="J53" s="227" t="s">
        <v>501</v>
      </c>
      <c r="K53" s="227" t="s">
        <v>874</v>
      </c>
      <c r="L53" s="228">
        <v>421908979442</v>
      </c>
    </row>
    <row r="54" spans="1:12">
      <c r="A54" s="225" t="s">
        <v>875</v>
      </c>
      <c r="B54" s="226" t="s">
        <v>876</v>
      </c>
      <c r="C54" s="227" t="s">
        <v>494</v>
      </c>
      <c r="D54" s="227" t="s">
        <v>877</v>
      </c>
      <c r="E54" s="227" t="s">
        <v>523</v>
      </c>
      <c r="F54" s="227" t="s">
        <v>614</v>
      </c>
      <c r="G54" s="227" t="s">
        <v>878</v>
      </c>
      <c r="H54" s="227" t="s">
        <v>879</v>
      </c>
      <c r="I54" s="227" t="s">
        <v>880</v>
      </c>
      <c r="J54" s="227" t="s">
        <v>501</v>
      </c>
      <c r="K54" s="227" t="s">
        <v>881</v>
      </c>
      <c r="L54" s="228">
        <v>421903708275</v>
      </c>
    </row>
    <row r="55" spans="1:12">
      <c r="A55" s="225" t="s">
        <v>882</v>
      </c>
      <c r="B55" s="226" t="s">
        <v>883</v>
      </c>
      <c r="C55" s="227" t="s">
        <v>494</v>
      </c>
      <c r="D55" s="227" t="s">
        <v>522</v>
      </c>
      <c r="E55" s="227" t="s">
        <v>523</v>
      </c>
      <c r="F55" s="227" t="s">
        <v>524</v>
      </c>
      <c r="G55" s="227" t="s">
        <v>884</v>
      </c>
      <c r="H55" s="227" t="s">
        <v>885</v>
      </c>
      <c r="I55" s="227" t="s">
        <v>886</v>
      </c>
      <c r="J55" s="227" t="s">
        <v>610</v>
      </c>
      <c r="K55" s="227" t="s">
        <v>887</v>
      </c>
      <c r="L55" s="228">
        <v>421918529304</v>
      </c>
    </row>
    <row r="56" spans="1:12">
      <c r="A56" s="225" t="s">
        <v>888</v>
      </c>
      <c r="B56" s="226" t="s">
        <v>889</v>
      </c>
      <c r="C56" s="227" t="s">
        <v>494</v>
      </c>
      <c r="D56" s="227" t="s">
        <v>522</v>
      </c>
      <c r="E56" s="227" t="s">
        <v>523</v>
      </c>
      <c r="F56" s="227" t="s">
        <v>524</v>
      </c>
      <c r="G56" s="227" t="s">
        <v>890</v>
      </c>
      <c r="H56" s="227" t="s">
        <v>891</v>
      </c>
      <c r="I56" s="227" t="s">
        <v>892</v>
      </c>
      <c r="J56" s="227" t="s">
        <v>610</v>
      </c>
      <c r="K56" s="227" t="s">
        <v>893</v>
      </c>
      <c r="L56" s="228">
        <v>421910724933</v>
      </c>
    </row>
    <row r="57" spans="1:12">
      <c r="A57" s="225" t="s">
        <v>894</v>
      </c>
      <c r="B57" s="226" t="s">
        <v>895</v>
      </c>
      <c r="C57" s="227" t="s">
        <v>494</v>
      </c>
      <c r="D57" s="227" t="s">
        <v>522</v>
      </c>
      <c r="E57" s="227" t="s">
        <v>523</v>
      </c>
      <c r="F57" s="227" t="s">
        <v>524</v>
      </c>
      <c r="G57" s="227" t="s">
        <v>896</v>
      </c>
      <c r="H57" s="227" t="s">
        <v>897</v>
      </c>
      <c r="I57" s="227" t="s">
        <v>898</v>
      </c>
      <c r="J57" s="227" t="s">
        <v>501</v>
      </c>
      <c r="K57" s="227" t="s">
        <v>899</v>
      </c>
      <c r="L57" s="228">
        <v>421903692095</v>
      </c>
    </row>
    <row r="58" spans="1:12">
      <c r="A58" s="225" t="s">
        <v>900</v>
      </c>
      <c r="B58" s="226" t="s">
        <v>901</v>
      </c>
      <c r="C58" s="227" t="s">
        <v>494</v>
      </c>
      <c r="D58" s="227" t="s">
        <v>522</v>
      </c>
      <c r="E58" s="227" t="s">
        <v>523</v>
      </c>
      <c r="F58" s="227" t="s">
        <v>524</v>
      </c>
      <c r="G58" s="227" t="s">
        <v>902</v>
      </c>
      <c r="H58" s="227" t="s">
        <v>903</v>
      </c>
      <c r="I58" s="227" t="s">
        <v>904</v>
      </c>
      <c r="J58" s="227" t="s">
        <v>501</v>
      </c>
      <c r="K58" s="227" t="s">
        <v>905</v>
      </c>
      <c r="L58" s="228">
        <v>421915499077</v>
      </c>
    </row>
    <row r="59" spans="1:12">
      <c r="A59" s="225" t="s">
        <v>906</v>
      </c>
      <c r="B59" s="226" t="s">
        <v>907</v>
      </c>
      <c r="C59" s="227" t="s">
        <v>494</v>
      </c>
      <c r="D59" s="227" t="s">
        <v>908</v>
      </c>
      <c r="E59" s="227" t="s">
        <v>523</v>
      </c>
      <c r="F59" s="227" t="s">
        <v>614</v>
      </c>
      <c r="G59" s="227" t="s">
        <v>909</v>
      </c>
      <c r="H59" s="227" t="s">
        <v>910</v>
      </c>
      <c r="I59" s="227" t="s">
        <v>911</v>
      </c>
      <c r="J59" s="227" t="s">
        <v>912</v>
      </c>
      <c r="K59" s="227" t="s">
        <v>911</v>
      </c>
      <c r="L59" s="228">
        <v>421918234856</v>
      </c>
    </row>
    <row r="60" spans="1:12">
      <c r="A60" s="225" t="s">
        <v>913</v>
      </c>
      <c r="B60" s="226" t="s">
        <v>914</v>
      </c>
      <c r="C60" s="227" t="s">
        <v>494</v>
      </c>
      <c r="D60" s="227" t="s">
        <v>522</v>
      </c>
      <c r="E60" s="227" t="s">
        <v>523</v>
      </c>
      <c r="F60" s="227" t="s">
        <v>524</v>
      </c>
      <c r="G60" s="227" t="s">
        <v>915</v>
      </c>
      <c r="H60" s="227" t="s">
        <v>916</v>
      </c>
      <c r="I60" s="227" t="s">
        <v>917</v>
      </c>
      <c r="J60" s="227" t="s">
        <v>610</v>
      </c>
      <c r="K60" s="227" t="s">
        <v>918</v>
      </c>
      <c r="L60" s="228">
        <v>421905650170</v>
      </c>
    </row>
    <row r="61" spans="1:12">
      <c r="A61" s="225" t="s">
        <v>919</v>
      </c>
      <c r="B61" s="226" t="s">
        <v>920</v>
      </c>
      <c r="C61" s="227" t="s">
        <v>494</v>
      </c>
      <c r="D61" s="227" t="s">
        <v>522</v>
      </c>
      <c r="E61" s="227" t="s">
        <v>523</v>
      </c>
      <c r="F61" s="227" t="s">
        <v>524</v>
      </c>
      <c r="G61" s="227" t="s">
        <v>921</v>
      </c>
      <c r="H61" s="227" t="s">
        <v>922</v>
      </c>
      <c r="I61" s="227" t="s">
        <v>923</v>
      </c>
      <c r="J61" s="227" t="s">
        <v>610</v>
      </c>
      <c r="K61" s="227" t="s">
        <v>924</v>
      </c>
      <c r="L61" s="228">
        <v>421903636503</v>
      </c>
    </row>
    <row r="62" spans="1:12">
      <c r="A62" s="225" t="s">
        <v>925</v>
      </c>
      <c r="B62" s="226" t="s">
        <v>926</v>
      </c>
      <c r="C62" s="227" t="s">
        <v>494</v>
      </c>
      <c r="D62" s="227" t="s">
        <v>927</v>
      </c>
      <c r="E62" s="227" t="s">
        <v>523</v>
      </c>
      <c r="F62" s="227" t="s">
        <v>928</v>
      </c>
      <c r="G62" s="227" t="s">
        <v>929</v>
      </c>
      <c r="H62" s="227" t="s">
        <v>930</v>
      </c>
      <c r="I62" s="227" t="s">
        <v>931</v>
      </c>
      <c r="J62" s="227" t="s">
        <v>610</v>
      </c>
      <c r="K62" s="227" t="s">
        <v>932</v>
      </c>
      <c r="L62" s="228">
        <v>421918555519</v>
      </c>
    </row>
    <row r="63" spans="1:12">
      <c r="A63" s="225" t="s">
        <v>933</v>
      </c>
      <c r="B63" s="226" t="s">
        <v>934</v>
      </c>
      <c r="C63" s="227" t="s">
        <v>494</v>
      </c>
      <c r="D63" s="227" t="s">
        <v>935</v>
      </c>
      <c r="E63" s="227" t="s">
        <v>936</v>
      </c>
      <c r="F63" s="227" t="s">
        <v>937</v>
      </c>
      <c r="G63" s="227" t="s">
        <v>938</v>
      </c>
      <c r="H63" s="227" t="s">
        <v>939</v>
      </c>
      <c r="I63" s="227" t="s">
        <v>940</v>
      </c>
      <c r="J63" s="227" t="s">
        <v>501</v>
      </c>
      <c r="K63" s="227" t="s">
        <v>940</v>
      </c>
      <c r="L63" s="228">
        <v>421905486716</v>
      </c>
    </row>
    <row r="64" spans="1:12">
      <c r="A64" s="225" t="s">
        <v>941</v>
      </c>
      <c r="B64" s="226" t="s">
        <v>942</v>
      </c>
      <c r="C64" s="227" t="s">
        <v>494</v>
      </c>
      <c r="D64" s="227" t="s">
        <v>943</v>
      </c>
      <c r="E64" s="227" t="s">
        <v>944</v>
      </c>
      <c r="F64" s="227" t="s">
        <v>945</v>
      </c>
      <c r="G64" s="227" t="s">
        <v>946</v>
      </c>
      <c r="H64" s="227" t="s">
        <v>947</v>
      </c>
      <c r="I64" s="227" t="s">
        <v>948</v>
      </c>
      <c r="J64" s="227" t="s">
        <v>501</v>
      </c>
      <c r="K64" s="227" t="s">
        <v>948</v>
      </c>
      <c r="L64" s="228">
        <v>421905235472</v>
      </c>
    </row>
    <row r="65" spans="1:12">
      <c r="A65" s="225" t="s">
        <v>949</v>
      </c>
      <c r="B65" s="226" t="s">
        <v>950</v>
      </c>
      <c r="C65" s="227" t="s">
        <v>494</v>
      </c>
      <c r="D65" s="227" t="s">
        <v>951</v>
      </c>
      <c r="E65" s="227" t="s">
        <v>952</v>
      </c>
      <c r="F65" s="227" t="s">
        <v>953</v>
      </c>
      <c r="G65" s="227" t="s">
        <v>954</v>
      </c>
      <c r="H65" s="227" t="s">
        <v>955</v>
      </c>
      <c r="I65" s="227" t="s">
        <v>956</v>
      </c>
      <c r="J65" s="227" t="s">
        <v>610</v>
      </c>
      <c r="K65" s="227" t="s">
        <v>957</v>
      </c>
      <c r="L65" s="228">
        <v>421905970041</v>
      </c>
    </row>
    <row r="66" spans="1:12">
      <c r="A66" s="225" t="s">
        <v>958</v>
      </c>
      <c r="B66" s="226" t="s">
        <v>959</v>
      </c>
      <c r="C66" s="227" t="s">
        <v>494</v>
      </c>
      <c r="D66" s="227" t="s">
        <v>960</v>
      </c>
      <c r="E66" s="227" t="s">
        <v>523</v>
      </c>
      <c r="F66" s="227" t="s">
        <v>650</v>
      </c>
      <c r="G66" s="227" t="s">
        <v>961</v>
      </c>
      <c r="H66" s="227" t="s">
        <v>962</v>
      </c>
      <c r="I66" s="227" t="s">
        <v>963</v>
      </c>
      <c r="J66" s="227" t="s">
        <v>501</v>
      </c>
      <c r="K66" s="227" t="s">
        <v>964</v>
      </c>
      <c r="L66" s="228">
        <v>421915949727</v>
      </c>
    </row>
    <row r="67" spans="1:12">
      <c r="A67" s="225" t="s">
        <v>965</v>
      </c>
      <c r="B67" s="226" t="s">
        <v>966</v>
      </c>
      <c r="C67" s="227" t="s">
        <v>494</v>
      </c>
      <c r="D67" s="227" t="s">
        <v>771</v>
      </c>
      <c r="E67" s="227" t="s">
        <v>724</v>
      </c>
      <c r="F67" s="227" t="s">
        <v>772</v>
      </c>
      <c r="G67" s="227" t="s">
        <v>967</v>
      </c>
      <c r="H67" s="227" t="s">
        <v>968</v>
      </c>
      <c r="I67" s="227" t="s">
        <v>775</v>
      </c>
      <c r="J67" s="227" t="s">
        <v>610</v>
      </c>
      <c r="K67" s="227" t="s">
        <v>775</v>
      </c>
      <c r="L67" s="228">
        <v>421905788436</v>
      </c>
    </row>
    <row r="68" spans="1:12">
      <c r="A68" s="225" t="s">
        <v>969</v>
      </c>
      <c r="B68" s="226" t="s">
        <v>970</v>
      </c>
      <c r="C68" s="227" t="s">
        <v>494</v>
      </c>
      <c r="D68" s="227" t="s">
        <v>522</v>
      </c>
      <c r="E68" s="227" t="s">
        <v>523</v>
      </c>
      <c r="F68" s="227" t="s">
        <v>524</v>
      </c>
      <c r="G68" s="227" t="s">
        <v>971</v>
      </c>
      <c r="H68" s="227" t="s">
        <v>972</v>
      </c>
      <c r="I68" s="227" t="s">
        <v>973</v>
      </c>
      <c r="J68" s="227" t="s">
        <v>610</v>
      </c>
      <c r="K68" s="227" t="s">
        <v>974</v>
      </c>
      <c r="L68" s="228">
        <v>421905712830</v>
      </c>
    </row>
    <row r="69" spans="1:12">
      <c r="A69" s="225" t="s">
        <v>975</v>
      </c>
      <c r="B69" s="226" t="s">
        <v>976</v>
      </c>
      <c r="C69" s="227" t="s">
        <v>494</v>
      </c>
      <c r="D69" s="227" t="s">
        <v>977</v>
      </c>
      <c r="E69" s="227" t="s">
        <v>523</v>
      </c>
      <c r="F69" s="227" t="s">
        <v>978</v>
      </c>
      <c r="G69" s="227" t="s">
        <v>979</v>
      </c>
      <c r="H69" s="227" t="s">
        <v>980</v>
      </c>
      <c r="I69" s="227" t="s">
        <v>981</v>
      </c>
      <c r="J69" s="227" t="s">
        <v>501</v>
      </c>
      <c r="K69" s="227" t="s">
        <v>981</v>
      </c>
      <c r="L69" s="228">
        <v>421903454999</v>
      </c>
    </row>
    <row r="70" spans="1:12">
      <c r="A70" s="225" t="s">
        <v>982</v>
      </c>
      <c r="B70" s="226" t="s">
        <v>983</v>
      </c>
      <c r="C70" s="227" t="s">
        <v>494</v>
      </c>
      <c r="D70" s="227" t="s">
        <v>522</v>
      </c>
      <c r="E70" s="227" t="s">
        <v>523</v>
      </c>
      <c r="F70" s="227" t="s">
        <v>524</v>
      </c>
      <c r="G70" s="227" t="s">
        <v>984</v>
      </c>
      <c r="H70" s="227" t="s">
        <v>985</v>
      </c>
      <c r="I70" s="227" t="s">
        <v>986</v>
      </c>
      <c r="J70" s="227" t="s">
        <v>610</v>
      </c>
      <c r="K70" s="227" t="s">
        <v>986</v>
      </c>
      <c r="L70" s="228">
        <v>421918030809</v>
      </c>
    </row>
    <row r="71" spans="1:12">
      <c r="A71" s="225" t="s">
        <v>987</v>
      </c>
      <c r="B71" s="226" t="s">
        <v>988</v>
      </c>
      <c r="C71" s="227" t="s">
        <v>494</v>
      </c>
      <c r="D71" s="227" t="s">
        <v>989</v>
      </c>
      <c r="E71" s="227" t="s">
        <v>990</v>
      </c>
      <c r="F71" s="227" t="s">
        <v>991</v>
      </c>
      <c r="G71" s="227" t="s">
        <v>992</v>
      </c>
      <c r="H71" s="227" t="s">
        <v>993</v>
      </c>
      <c r="I71" s="227" t="s">
        <v>994</v>
      </c>
      <c r="J71" s="227" t="s">
        <v>610</v>
      </c>
      <c r="K71" s="227" t="s">
        <v>994</v>
      </c>
      <c r="L71" s="228">
        <v>421905700790</v>
      </c>
    </row>
    <row r="72" spans="1:12">
      <c r="A72" s="225" t="s">
        <v>995</v>
      </c>
      <c r="B72" s="226" t="s">
        <v>996</v>
      </c>
      <c r="C72" s="227" t="s">
        <v>494</v>
      </c>
      <c r="D72" s="227" t="s">
        <v>794</v>
      </c>
      <c r="E72" s="227" t="s">
        <v>584</v>
      </c>
      <c r="F72" s="227" t="s">
        <v>795</v>
      </c>
      <c r="G72" s="227" t="s">
        <v>997</v>
      </c>
      <c r="H72" s="227" t="s">
        <v>998</v>
      </c>
      <c r="I72" s="227" t="s">
        <v>999</v>
      </c>
      <c r="J72" s="227" t="s">
        <v>501</v>
      </c>
      <c r="K72" s="227" t="s">
        <v>1000</v>
      </c>
      <c r="L72" s="228">
        <v>421907731995</v>
      </c>
    </row>
    <row r="73" spans="1:12">
      <c r="A73" s="230"/>
      <c r="B73" s="231"/>
      <c r="C73" s="231"/>
      <c r="D73" s="231"/>
      <c r="E73" s="231"/>
      <c r="F73" s="231"/>
      <c r="G73" s="231"/>
      <c r="H73" s="231"/>
      <c r="I73" s="231"/>
      <c r="J73" s="231"/>
      <c r="K73" s="231"/>
      <c r="L73" s="232"/>
    </row>
    <row r="74" spans="1:12">
      <c r="A74" s="230"/>
      <c r="B74" s="231"/>
      <c r="C74" s="231"/>
      <c r="D74" s="231"/>
      <c r="E74" s="231"/>
      <c r="F74" s="231"/>
      <c r="G74" s="231"/>
      <c r="H74" s="231"/>
      <c r="I74" s="231"/>
      <c r="J74" s="231"/>
      <c r="K74" s="231"/>
      <c r="L74" s="232"/>
    </row>
    <row r="75" spans="1:12">
      <c r="A75" s="230"/>
      <c r="B75" s="231"/>
      <c r="C75" s="231"/>
      <c r="D75" s="231"/>
      <c r="E75" s="231"/>
      <c r="F75" s="231"/>
      <c r="G75" s="231"/>
      <c r="H75" s="231"/>
      <c r="I75" s="231"/>
      <c r="J75" s="231"/>
      <c r="K75" s="231"/>
      <c r="L75" s="232"/>
    </row>
    <row r="76" spans="1:12">
      <c r="A76" s="230"/>
      <c r="B76" s="231"/>
      <c r="C76" s="231"/>
      <c r="D76" s="231"/>
      <c r="E76" s="231"/>
      <c r="F76" s="231"/>
      <c r="G76" s="231"/>
      <c r="H76" s="231"/>
      <c r="I76" s="231"/>
      <c r="J76" s="231"/>
      <c r="K76" s="231"/>
      <c r="L76" s="232"/>
    </row>
    <row r="77" spans="1:12">
      <c r="A77" s="230"/>
      <c r="B77" s="231"/>
      <c r="C77" s="231"/>
      <c r="D77" s="231"/>
      <c r="E77" s="231"/>
      <c r="F77" s="231"/>
      <c r="G77" s="231"/>
      <c r="H77" s="231"/>
      <c r="I77" s="231"/>
      <c r="J77" s="231"/>
      <c r="K77" s="231"/>
      <c r="L77" s="232"/>
    </row>
    <row r="78" spans="1:12">
      <c r="A78" s="230"/>
      <c r="B78" s="231"/>
      <c r="C78" s="231"/>
      <c r="D78" s="231"/>
      <c r="E78" s="231"/>
      <c r="F78" s="231"/>
      <c r="G78" s="231"/>
      <c r="H78" s="231"/>
      <c r="I78" s="231"/>
      <c r="J78" s="231"/>
      <c r="K78" s="231"/>
      <c r="L78" s="232"/>
    </row>
    <row r="79" spans="1:12">
      <c r="A79" s="230"/>
      <c r="B79" s="231"/>
      <c r="C79" s="231"/>
      <c r="D79" s="231"/>
      <c r="E79" s="231"/>
      <c r="F79" s="231"/>
      <c r="G79" s="231"/>
      <c r="H79" s="231"/>
      <c r="I79" s="231"/>
      <c r="J79" s="231"/>
      <c r="K79" s="231"/>
      <c r="L79" s="232"/>
    </row>
    <row r="80" spans="1:12">
      <c r="A80" s="230"/>
      <c r="B80" s="231"/>
      <c r="C80" s="231"/>
      <c r="D80" s="231"/>
      <c r="E80" s="231"/>
      <c r="F80" s="231"/>
      <c r="G80" s="231"/>
      <c r="H80" s="231"/>
      <c r="I80" s="231"/>
      <c r="J80" s="231"/>
      <c r="K80" s="231"/>
      <c r="L80" s="232"/>
    </row>
    <row r="81" spans="1:12">
      <c r="A81" s="230"/>
      <c r="B81" s="231"/>
      <c r="C81" s="231"/>
      <c r="D81" s="231"/>
      <c r="E81" s="231"/>
      <c r="F81" s="231"/>
      <c r="G81" s="231"/>
      <c r="H81" s="231"/>
      <c r="I81" s="231"/>
      <c r="J81" s="231"/>
      <c r="K81" s="231"/>
      <c r="L81" s="232"/>
    </row>
    <row r="82" spans="1:12">
      <c r="A82" s="230"/>
      <c r="B82" s="231"/>
      <c r="C82" s="231"/>
      <c r="D82" s="231"/>
      <c r="E82" s="231"/>
      <c r="F82" s="231"/>
      <c r="G82" s="231"/>
      <c r="H82" s="231"/>
      <c r="I82" s="231"/>
      <c r="J82" s="231"/>
      <c r="K82" s="231"/>
      <c r="L82" s="232"/>
    </row>
  </sheetData>
  <sheetProtection selectLockedCells="1" selectUnlockedCells="1"/>
  <hyperlinks>
    <hyperlink ref="G15" r:id="rId1" xr:uid="{00000000-0004-0000-0600-000000000000}"/>
    <hyperlink ref="H25" r:id="rId2" xr:uid="{00000000-0004-0000-0600-000001000000}"/>
  </hyperlinks>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64"/>
  <sheetViews>
    <sheetView zoomScale="115" zoomScaleNormal="115" workbookViewId="0">
      <pane ySplit="1" topLeftCell="A229" activePane="bottomLeft" state="frozen"/>
      <selection pane="bottomLeft" activeCell="A249" sqref="A249"/>
    </sheetView>
  </sheetViews>
  <sheetFormatPr defaultColWidth="9.109375" defaultRowHeight="10.199999999999999"/>
  <cols>
    <col min="1" max="1" width="11.88671875" style="233" customWidth="1"/>
    <col min="2" max="2" width="47.44140625" style="234" customWidth="1"/>
    <col min="3" max="3" width="37.44140625" style="234" customWidth="1"/>
    <col min="4" max="4" width="11.6640625" style="235" customWidth="1"/>
    <col min="5" max="5" width="4.109375" style="236" customWidth="1"/>
    <col min="6" max="6" width="4.33203125" style="233" customWidth="1"/>
    <col min="7" max="8" width="5.6640625" style="234" customWidth="1"/>
    <col min="9" max="9" width="8.6640625" style="237" customWidth="1"/>
    <col min="10" max="10" width="12.5546875" style="221" customWidth="1"/>
    <col min="11" max="11" width="19.33203125" style="221" customWidth="1"/>
    <col min="12" max="12" width="13.6640625" style="221" customWidth="1"/>
    <col min="13" max="13" width="10.44140625" style="221" customWidth="1"/>
    <col min="14" max="16384" width="9.109375" style="221"/>
  </cols>
  <sheetData>
    <row r="1" spans="1:13" s="242" customFormat="1" ht="20.399999999999999">
      <c r="A1" s="238" t="s">
        <v>480</v>
      </c>
      <c r="B1" s="239" t="s">
        <v>344</v>
      </c>
      <c r="C1" s="239" t="s">
        <v>1001</v>
      </c>
      <c r="D1" s="240" t="s">
        <v>1002</v>
      </c>
      <c r="E1" s="241" t="s">
        <v>1003</v>
      </c>
      <c r="F1" s="238" t="s">
        <v>386</v>
      </c>
      <c r="G1" s="238" t="s">
        <v>347</v>
      </c>
      <c r="H1" s="238" t="s">
        <v>1004</v>
      </c>
      <c r="I1" s="238" t="s">
        <v>1005</v>
      </c>
      <c r="J1" s="238" t="s">
        <v>1006</v>
      </c>
      <c r="K1" s="238" t="s">
        <v>1007</v>
      </c>
      <c r="L1" s="238" t="s">
        <v>1008</v>
      </c>
      <c r="M1" s="238" t="s">
        <v>1009</v>
      </c>
    </row>
    <row r="2" spans="1:13">
      <c r="A2" s="225" t="s">
        <v>492</v>
      </c>
      <c r="B2" s="243" t="s">
        <v>493</v>
      </c>
      <c r="C2" s="244" t="s">
        <v>1010</v>
      </c>
      <c r="D2" s="245">
        <v>20790</v>
      </c>
      <c r="E2" s="246">
        <v>0</v>
      </c>
      <c r="F2" s="247" t="s">
        <v>389</v>
      </c>
      <c r="G2" s="244" t="s">
        <v>351</v>
      </c>
      <c r="H2" s="244" t="s">
        <v>1011</v>
      </c>
      <c r="I2" s="248" t="str">
        <f t="shared" ref="I2:I65" si="0">A2&amp;F2</f>
        <v>30787009a</v>
      </c>
      <c r="J2" s="249" t="str">
        <f t="shared" ref="J2:J65" si="1">A2&amp;G2</f>
        <v>30787009026 02</v>
      </c>
      <c r="K2" s="250" t="s">
        <v>1012</v>
      </c>
      <c r="L2" s="249" t="str">
        <f t="shared" ref="L2:L65" si="2">A2&amp;G2&amp;H2</f>
        <v>30787009026 02B</v>
      </c>
      <c r="M2" s="250" t="str">
        <f t="shared" ref="M2:M65" si="3">B2&amp;F2&amp;H2&amp;C2</f>
        <v>Slovenská asociácia amerického futbalu, o.z.aBamerický futbal - bežné transfery</v>
      </c>
    </row>
    <row r="3" spans="1:13">
      <c r="A3" s="225" t="s">
        <v>502</v>
      </c>
      <c r="B3" s="243" t="s">
        <v>503</v>
      </c>
      <c r="C3" s="244" t="s">
        <v>1013</v>
      </c>
      <c r="D3" s="245">
        <v>33818</v>
      </c>
      <c r="E3" s="246">
        <v>0</v>
      </c>
      <c r="F3" s="247" t="s">
        <v>389</v>
      </c>
      <c r="G3" s="244" t="s">
        <v>351</v>
      </c>
      <c r="H3" s="244" t="s">
        <v>1011</v>
      </c>
      <c r="I3" s="248" t="str">
        <f t="shared" si="0"/>
        <v>00631655a</v>
      </c>
      <c r="J3" s="249" t="str">
        <f t="shared" si="1"/>
        <v>00631655026 02</v>
      </c>
      <c r="K3" s="250" t="s">
        <v>1014</v>
      </c>
      <c r="L3" s="249" t="str">
        <f t="shared" si="2"/>
        <v>00631655026 02B</v>
      </c>
      <c r="M3" s="250" t="str">
        <f t="shared" si="3"/>
        <v>Slovenská asociácia boccieaBboccia - bežné transfery</v>
      </c>
    </row>
    <row r="4" spans="1:13">
      <c r="A4" s="225" t="s">
        <v>502</v>
      </c>
      <c r="B4" s="243" t="s">
        <v>503</v>
      </c>
      <c r="C4" s="251" t="s">
        <v>1015</v>
      </c>
      <c r="D4" s="252">
        <v>17154</v>
      </c>
      <c r="E4" s="246">
        <v>0</v>
      </c>
      <c r="F4" s="253" t="s">
        <v>389</v>
      </c>
      <c r="G4" s="244" t="s">
        <v>351</v>
      </c>
      <c r="H4" s="251" t="s">
        <v>1011</v>
      </c>
      <c r="I4" s="248" t="str">
        <f t="shared" si="0"/>
        <v>00631655a</v>
      </c>
      <c r="J4" s="249" t="str">
        <f t="shared" si="1"/>
        <v>00631655026 02</v>
      </c>
      <c r="K4" s="250" t="s">
        <v>1016</v>
      </c>
      <c r="L4" s="249" t="str">
        <f t="shared" si="2"/>
        <v>00631655026 02B</v>
      </c>
      <c r="M4" s="250" t="str">
        <f t="shared" si="3"/>
        <v>Slovenská asociácia boccieaBboule lyonnaise - bežné transfery</v>
      </c>
    </row>
    <row r="5" spans="1:13">
      <c r="A5" s="225" t="s">
        <v>512</v>
      </c>
      <c r="B5" s="243" t="s">
        <v>513</v>
      </c>
      <c r="C5" s="251" t="s">
        <v>1017</v>
      </c>
      <c r="D5" s="252">
        <v>18029</v>
      </c>
      <c r="E5" s="246">
        <v>0</v>
      </c>
      <c r="F5" s="253" t="s">
        <v>389</v>
      </c>
      <c r="G5" s="244" t="s">
        <v>351</v>
      </c>
      <c r="H5" s="244" t="s">
        <v>1011</v>
      </c>
      <c r="I5" s="248" t="str">
        <f t="shared" si="0"/>
        <v>42019541a</v>
      </c>
      <c r="J5" s="249" t="str">
        <f t="shared" si="1"/>
        <v>42019541026 02</v>
      </c>
      <c r="K5" s="250" t="s">
        <v>1018</v>
      </c>
      <c r="L5" s="249" t="str">
        <f t="shared" si="2"/>
        <v>42019541026 02B</v>
      </c>
      <c r="M5" s="250" t="str">
        <f t="shared" si="3"/>
        <v>Slovenská asociácia čínskeho wushuaBwushu - bežné transfery</v>
      </c>
    </row>
    <row r="6" spans="1:13">
      <c r="A6" s="247" t="s">
        <v>512</v>
      </c>
      <c r="B6" s="243" t="s">
        <v>513</v>
      </c>
      <c r="C6" s="254" t="s">
        <v>1019</v>
      </c>
      <c r="D6" s="255">
        <v>5000</v>
      </c>
      <c r="E6" s="246">
        <v>0</v>
      </c>
      <c r="F6" s="256" t="s">
        <v>395</v>
      </c>
      <c r="G6" s="251" t="s">
        <v>353</v>
      </c>
      <c r="H6" s="251" t="s">
        <v>1011</v>
      </c>
      <c r="I6" s="257" t="str">
        <f t="shared" si="0"/>
        <v>42019541d</v>
      </c>
      <c r="J6" s="249" t="str">
        <f t="shared" si="1"/>
        <v>42019541026 03</v>
      </c>
      <c r="K6" s="250" t="s">
        <v>1018</v>
      </c>
      <c r="L6" s="249" t="str">
        <f t="shared" si="2"/>
        <v>42019541026 03B</v>
      </c>
      <c r="M6" s="250" t="str">
        <f t="shared" si="3"/>
        <v>Slovenská asociácia čínskeho wushudBPeter Kysel</v>
      </c>
    </row>
    <row r="7" spans="1:13">
      <c r="A7" s="225" t="s">
        <v>520</v>
      </c>
      <c r="B7" s="243" t="s">
        <v>521</v>
      </c>
      <c r="C7" s="251" t="s">
        <v>1020</v>
      </c>
      <c r="D7" s="252">
        <v>489913</v>
      </c>
      <c r="E7" s="246">
        <v>0</v>
      </c>
      <c r="F7" s="253" t="s">
        <v>389</v>
      </c>
      <c r="G7" s="244" t="s">
        <v>351</v>
      </c>
      <c r="H7" s="251" t="s">
        <v>1011</v>
      </c>
      <c r="I7" s="248" t="str">
        <f t="shared" si="0"/>
        <v>30842069a</v>
      </c>
      <c r="J7" s="249" t="str">
        <f t="shared" si="1"/>
        <v>30842069026 02</v>
      </c>
      <c r="K7" s="250" t="s">
        <v>1021</v>
      </c>
      <c r="L7" s="249" t="str">
        <f t="shared" si="2"/>
        <v>30842069026 02B</v>
      </c>
      <c r="M7" s="250" t="str">
        <f t="shared" si="3"/>
        <v>Slovenská asociácia fitnes, kulturistiky a silového trojbojaaBkulturistika a fitnes - bežné transfery</v>
      </c>
    </row>
    <row r="8" spans="1:13">
      <c r="A8" s="225" t="s">
        <v>520</v>
      </c>
      <c r="B8" s="243" t="s">
        <v>521</v>
      </c>
      <c r="C8" s="251" t="s">
        <v>1022</v>
      </c>
      <c r="D8" s="252">
        <v>45091</v>
      </c>
      <c r="E8" s="246">
        <v>0</v>
      </c>
      <c r="F8" s="253" t="s">
        <v>389</v>
      </c>
      <c r="G8" s="244" t="s">
        <v>351</v>
      </c>
      <c r="H8" s="244" t="s">
        <v>1011</v>
      </c>
      <c r="I8" s="248" t="str">
        <f t="shared" si="0"/>
        <v>30842069a</v>
      </c>
      <c r="J8" s="249" t="str">
        <f t="shared" si="1"/>
        <v>30842069026 02</v>
      </c>
      <c r="K8" s="250" t="s">
        <v>1023</v>
      </c>
      <c r="L8" s="249" t="str">
        <f t="shared" si="2"/>
        <v>30842069026 02B</v>
      </c>
      <c r="M8" s="250" t="str">
        <f t="shared" si="3"/>
        <v>Slovenská asociácia fitnes, kulturistiky a silového trojbojaaBsilové športy - bežné transfery</v>
      </c>
    </row>
    <row r="9" spans="1:13">
      <c r="A9" s="247" t="s">
        <v>520</v>
      </c>
      <c r="B9" s="243" t="s">
        <v>521</v>
      </c>
      <c r="C9" s="254" t="s">
        <v>1024</v>
      </c>
      <c r="D9" s="255">
        <v>5000</v>
      </c>
      <c r="E9" s="246">
        <v>0</v>
      </c>
      <c r="F9" s="256" t="s">
        <v>395</v>
      </c>
      <c r="G9" s="251" t="s">
        <v>353</v>
      </c>
      <c r="H9" s="251" t="s">
        <v>1011</v>
      </c>
      <c r="I9" s="257" t="str">
        <f t="shared" si="0"/>
        <v>30842069d</v>
      </c>
      <c r="J9" s="249" t="str">
        <f t="shared" si="1"/>
        <v>30842069026 03</v>
      </c>
      <c r="K9" s="250" t="s">
        <v>1021</v>
      </c>
      <c r="L9" s="249" t="str">
        <f t="shared" si="2"/>
        <v>30842069026 03B</v>
      </c>
      <c r="M9" s="250" t="str">
        <f t="shared" si="3"/>
        <v>Slovenská asociácia fitnes, kulturistiky a silového trojbojadBBeata Graňáková</v>
      </c>
    </row>
    <row r="10" spans="1:13">
      <c r="A10" s="247" t="s">
        <v>520</v>
      </c>
      <c r="B10" s="243" t="s">
        <v>521</v>
      </c>
      <c r="C10" s="254" t="s">
        <v>1025</v>
      </c>
      <c r="D10" s="255">
        <v>10000</v>
      </c>
      <c r="E10" s="246">
        <v>0</v>
      </c>
      <c r="F10" s="256" t="s">
        <v>395</v>
      </c>
      <c r="G10" s="251" t="s">
        <v>353</v>
      </c>
      <c r="H10" s="251" t="s">
        <v>1011</v>
      </c>
      <c r="I10" s="257" t="str">
        <f t="shared" si="0"/>
        <v>30842069d</v>
      </c>
      <c r="J10" s="249" t="str">
        <f t="shared" si="1"/>
        <v>30842069026 03</v>
      </c>
      <c r="K10" s="250" t="s">
        <v>1021</v>
      </c>
      <c r="L10" s="249" t="str">
        <f t="shared" si="2"/>
        <v>30842069026 03B</v>
      </c>
      <c r="M10" s="250" t="str">
        <f t="shared" si="3"/>
        <v>Slovenská asociácia fitnes, kulturistiky a silového trojbojadBIvana Horná</v>
      </c>
    </row>
    <row r="11" spans="1:13">
      <c r="A11" s="247" t="s">
        <v>520</v>
      </c>
      <c r="B11" s="243" t="s">
        <v>521</v>
      </c>
      <c r="C11" s="254" t="s">
        <v>1026</v>
      </c>
      <c r="D11" s="255">
        <v>10000</v>
      </c>
      <c r="E11" s="246">
        <v>0</v>
      </c>
      <c r="F11" s="256" t="s">
        <v>395</v>
      </c>
      <c r="G11" s="251" t="s">
        <v>353</v>
      </c>
      <c r="H11" s="251" t="s">
        <v>1011</v>
      </c>
      <c r="I11" s="257" t="str">
        <f t="shared" si="0"/>
        <v>30842069d</v>
      </c>
      <c r="J11" s="249" t="str">
        <f t="shared" si="1"/>
        <v>30842069026 03</v>
      </c>
      <c r="K11" s="250" t="s">
        <v>1021</v>
      </c>
      <c r="L11" s="249" t="str">
        <f t="shared" si="2"/>
        <v>30842069026 03B</v>
      </c>
      <c r="M11" s="250" t="str">
        <f t="shared" si="3"/>
        <v>Slovenská asociácia fitnes, kulturistiky a silového trojbojadBKristína Juricová</v>
      </c>
    </row>
    <row r="12" spans="1:13">
      <c r="A12" s="247" t="s">
        <v>520</v>
      </c>
      <c r="B12" s="243" t="s">
        <v>521</v>
      </c>
      <c r="C12" s="254" t="s">
        <v>1027</v>
      </c>
      <c r="D12" s="255">
        <v>10000</v>
      </c>
      <c r="E12" s="246">
        <v>0</v>
      </c>
      <c r="F12" s="256" t="s">
        <v>395</v>
      </c>
      <c r="G12" s="251" t="s">
        <v>353</v>
      </c>
      <c r="H12" s="251" t="s">
        <v>1011</v>
      </c>
      <c r="I12" s="257" t="str">
        <f t="shared" si="0"/>
        <v>30842069d</v>
      </c>
      <c r="J12" s="249" t="str">
        <f t="shared" si="1"/>
        <v>30842069026 03</v>
      </c>
      <c r="K12" s="250" t="s">
        <v>1021</v>
      </c>
      <c r="L12" s="249" t="str">
        <f t="shared" si="2"/>
        <v>30842069026 03B</v>
      </c>
      <c r="M12" s="250" t="str">
        <f t="shared" si="3"/>
        <v>Slovenská asociácia fitnes, kulturistiky a silového trojbojadBMichaela Pavleová</v>
      </c>
    </row>
    <row r="13" spans="1:13">
      <c r="A13" s="247" t="s">
        <v>520</v>
      </c>
      <c r="B13" s="243" t="s">
        <v>521</v>
      </c>
      <c r="C13" s="254" t="s">
        <v>1028</v>
      </c>
      <c r="D13" s="255">
        <v>10000</v>
      </c>
      <c r="E13" s="246">
        <v>0</v>
      </c>
      <c r="F13" s="256" t="s">
        <v>395</v>
      </c>
      <c r="G13" s="251" t="s">
        <v>353</v>
      </c>
      <c r="H13" s="251" t="s">
        <v>1011</v>
      </c>
      <c r="I13" s="257" t="str">
        <f t="shared" si="0"/>
        <v>30842069d</v>
      </c>
      <c r="J13" s="249" t="str">
        <f t="shared" si="1"/>
        <v>30842069026 03</v>
      </c>
      <c r="K13" s="250" t="s">
        <v>1021</v>
      </c>
      <c r="L13" s="249" t="str">
        <f t="shared" si="2"/>
        <v>30842069026 03B</v>
      </c>
      <c r="M13" s="250" t="str">
        <f t="shared" si="3"/>
        <v>Slovenská asociácia fitnes, kulturistiky a silového trojbojadBMichal Barbier</v>
      </c>
    </row>
    <row r="14" spans="1:13">
      <c r="A14" s="247" t="s">
        <v>520</v>
      </c>
      <c r="B14" s="243" t="s">
        <v>521</v>
      </c>
      <c r="C14" s="254" t="s">
        <v>1029</v>
      </c>
      <c r="D14" s="252">
        <v>10000</v>
      </c>
      <c r="E14" s="246">
        <v>0</v>
      </c>
      <c r="F14" s="256" t="s">
        <v>395</v>
      </c>
      <c r="G14" s="251" t="s">
        <v>353</v>
      </c>
      <c r="H14" s="251" t="s">
        <v>1011</v>
      </c>
      <c r="I14" s="257" t="str">
        <f t="shared" si="0"/>
        <v>30842069d</v>
      </c>
      <c r="J14" s="249" t="str">
        <f t="shared" si="1"/>
        <v>30842069026 03</v>
      </c>
      <c r="K14" s="250" t="s">
        <v>1021</v>
      </c>
      <c r="L14" s="249" t="str">
        <f t="shared" si="2"/>
        <v>30842069026 03B</v>
      </c>
      <c r="M14" s="250" t="str">
        <f t="shared" si="3"/>
        <v>Slovenská asociácia fitnes, kulturistiky a silového trojbojadBPeter Tatarka</v>
      </c>
    </row>
    <row r="15" spans="1:13">
      <c r="A15" s="247" t="s">
        <v>520</v>
      </c>
      <c r="B15" s="243" t="s">
        <v>521</v>
      </c>
      <c r="C15" s="254" t="s">
        <v>1030</v>
      </c>
      <c r="D15" s="252">
        <v>8000</v>
      </c>
      <c r="E15" s="246">
        <v>0</v>
      </c>
      <c r="F15" s="256" t="s">
        <v>395</v>
      </c>
      <c r="G15" s="251" t="s">
        <v>353</v>
      </c>
      <c r="H15" s="251" t="s">
        <v>1011</v>
      </c>
      <c r="I15" s="257" t="str">
        <f t="shared" si="0"/>
        <v>30842069d</v>
      </c>
      <c r="J15" s="249" t="str">
        <f t="shared" si="1"/>
        <v>30842069026 03</v>
      </c>
      <c r="K15" s="250" t="s">
        <v>1021</v>
      </c>
      <c r="L15" s="249" t="str">
        <f t="shared" si="2"/>
        <v>30842069026 03B</v>
      </c>
      <c r="M15" s="250" t="str">
        <f t="shared" si="3"/>
        <v>Slovenská asociácia fitnes, kulturistiky a silového trojbojadBTimea Trajteľová</v>
      </c>
    </row>
    <row r="16" spans="1:13">
      <c r="A16" s="247" t="s">
        <v>520</v>
      </c>
      <c r="B16" s="243" t="s">
        <v>521</v>
      </c>
      <c r="C16" s="254" t="s">
        <v>1031</v>
      </c>
      <c r="D16" s="255">
        <v>8000</v>
      </c>
      <c r="E16" s="246">
        <v>0</v>
      </c>
      <c r="F16" s="256" t="s">
        <v>395</v>
      </c>
      <c r="G16" s="251" t="s">
        <v>353</v>
      </c>
      <c r="H16" s="251" t="s">
        <v>1011</v>
      </c>
      <c r="I16" s="257" t="str">
        <f t="shared" si="0"/>
        <v>30842069d</v>
      </c>
      <c r="J16" s="249" t="str">
        <f t="shared" si="1"/>
        <v>30842069026 03</v>
      </c>
      <c r="K16" s="250" t="s">
        <v>1021</v>
      </c>
      <c r="L16" s="249" t="str">
        <f t="shared" si="2"/>
        <v>30842069026 03B</v>
      </c>
      <c r="M16" s="250" t="str">
        <f t="shared" si="3"/>
        <v>Slovenská asociácia fitnes, kulturistiky a silového trojbojadBTomáš Smrek</v>
      </c>
    </row>
    <row r="17" spans="1:13">
      <c r="A17" s="225" t="s">
        <v>528</v>
      </c>
      <c r="B17" s="243" t="s">
        <v>529</v>
      </c>
      <c r="C17" s="251" t="s">
        <v>1032</v>
      </c>
      <c r="D17" s="252">
        <v>32379</v>
      </c>
      <c r="E17" s="246">
        <v>0</v>
      </c>
      <c r="F17" s="253" t="s">
        <v>389</v>
      </c>
      <c r="G17" s="244" t="s">
        <v>351</v>
      </c>
      <c r="H17" s="251" t="s">
        <v>1011</v>
      </c>
      <c r="I17" s="248" t="str">
        <f t="shared" si="0"/>
        <v>31749852a</v>
      </c>
      <c r="J17" s="249" t="str">
        <f t="shared" si="1"/>
        <v>31749852026 02</v>
      </c>
      <c r="K17" s="250" t="s">
        <v>1033</v>
      </c>
      <c r="L17" s="249" t="str">
        <f t="shared" si="2"/>
        <v>31749852026 02B</v>
      </c>
      <c r="M17" s="250" t="str">
        <f t="shared" si="3"/>
        <v>Slovenská asociácia FrisbeeaBšporty s lietajúcim diskom - bežné transfery</v>
      </c>
    </row>
    <row r="18" spans="1:13">
      <c r="A18" s="225" t="s">
        <v>538</v>
      </c>
      <c r="B18" s="243" t="s">
        <v>539</v>
      </c>
      <c r="C18" s="251" t="s">
        <v>1034</v>
      </c>
      <c r="D18" s="252">
        <v>15573</v>
      </c>
      <c r="E18" s="246">
        <v>0</v>
      </c>
      <c r="F18" s="253" t="s">
        <v>389</v>
      </c>
      <c r="G18" s="244" t="s">
        <v>351</v>
      </c>
      <c r="H18" s="244" t="s">
        <v>1011</v>
      </c>
      <c r="I18" s="248" t="str">
        <f t="shared" si="0"/>
        <v>31940668a</v>
      </c>
      <c r="J18" s="249" t="str">
        <f t="shared" si="1"/>
        <v>31940668026 02</v>
      </c>
      <c r="K18" s="250" t="s">
        <v>1035</v>
      </c>
      <c r="L18" s="249" t="str">
        <f t="shared" si="2"/>
        <v>31940668026 02B</v>
      </c>
      <c r="M18" s="250" t="str">
        <f t="shared" si="3"/>
        <v>Slovenská asociácia korfbaluaBkorfbal - bežné transfery</v>
      </c>
    </row>
    <row r="19" spans="1:13">
      <c r="A19" s="225" t="s">
        <v>546</v>
      </c>
      <c r="B19" s="243" t="s">
        <v>547</v>
      </c>
      <c r="C19" s="251" t="s">
        <v>1036</v>
      </c>
      <c r="D19" s="252">
        <v>230522</v>
      </c>
      <c r="E19" s="246">
        <v>0</v>
      </c>
      <c r="F19" s="253" t="s">
        <v>389</v>
      </c>
      <c r="G19" s="244" t="s">
        <v>351</v>
      </c>
      <c r="H19" s="251" t="s">
        <v>1011</v>
      </c>
      <c r="I19" s="248" t="str">
        <f t="shared" si="0"/>
        <v>31824021a</v>
      </c>
      <c r="J19" s="249" t="str">
        <f t="shared" si="1"/>
        <v>31824021026 02</v>
      </c>
      <c r="K19" s="250" t="s">
        <v>1037</v>
      </c>
      <c r="L19" s="249" t="str">
        <f t="shared" si="2"/>
        <v>31824021026 02B</v>
      </c>
      <c r="M19" s="250" t="str">
        <f t="shared" si="3"/>
        <v>Slovenská asociácia motoristického športuaBautomobilový šport - bežné transfery</v>
      </c>
    </row>
    <row r="20" spans="1:13">
      <c r="A20" s="225" t="s">
        <v>555</v>
      </c>
      <c r="B20" s="243" t="s">
        <v>1038</v>
      </c>
      <c r="C20" s="251" t="s">
        <v>1039</v>
      </c>
      <c r="D20" s="252">
        <v>96312</v>
      </c>
      <c r="E20" s="246">
        <v>0</v>
      </c>
      <c r="F20" s="253" t="s">
        <v>389</v>
      </c>
      <c r="G20" s="244" t="s">
        <v>351</v>
      </c>
      <c r="H20" s="244" t="s">
        <v>1011</v>
      </c>
      <c r="I20" s="248" t="str">
        <f t="shared" si="0"/>
        <v>30814910a</v>
      </c>
      <c r="J20" s="249" t="str">
        <f t="shared" si="1"/>
        <v>30814910026 02</v>
      </c>
      <c r="K20" s="250" t="s">
        <v>1040</v>
      </c>
      <c r="L20" s="249" t="str">
        <f t="shared" si="2"/>
        <v>30814910026 02B</v>
      </c>
      <c r="M20" s="250" t="str">
        <f t="shared" si="3"/>
        <v>Slovenská asociácia Taekwondo WTaBtaekwondo - bežné transfery</v>
      </c>
    </row>
    <row r="21" spans="1:13">
      <c r="A21" s="247" t="s">
        <v>555</v>
      </c>
      <c r="B21" s="243" t="s">
        <v>1038</v>
      </c>
      <c r="C21" s="254" t="s">
        <v>1041</v>
      </c>
      <c r="D21" s="252">
        <v>7500</v>
      </c>
      <c r="E21" s="246">
        <v>0</v>
      </c>
      <c r="F21" s="256" t="s">
        <v>395</v>
      </c>
      <c r="G21" s="251" t="s">
        <v>353</v>
      </c>
      <c r="H21" s="251" t="s">
        <v>1011</v>
      </c>
      <c r="I21" s="257" t="str">
        <f t="shared" si="0"/>
        <v>30814910d</v>
      </c>
      <c r="J21" s="249" t="str">
        <f t="shared" si="1"/>
        <v>30814910026 03</v>
      </c>
      <c r="K21" s="250" t="s">
        <v>1040</v>
      </c>
      <c r="L21" s="249" t="str">
        <f t="shared" si="2"/>
        <v>30814910026 03B</v>
      </c>
      <c r="M21" s="250" t="str">
        <f t="shared" si="3"/>
        <v>Slovenská asociácia Taekwondo WTdBFilip Švec</v>
      </c>
    </row>
    <row r="22" spans="1:13">
      <c r="A22" s="247" t="s">
        <v>555</v>
      </c>
      <c r="B22" s="243" t="s">
        <v>1038</v>
      </c>
      <c r="C22" s="254" t="s">
        <v>1042</v>
      </c>
      <c r="D22" s="252">
        <v>26000</v>
      </c>
      <c r="E22" s="246">
        <v>0</v>
      </c>
      <c r="F22" s="256" t="s">
        <v>395</v>
      </c>
      <c r="G22" s="251" t="s">
        <v>353</v>
      </c>
      <c r="H22" s="251" t="s">
        <v>1011</v>
      </c>
      <c r="I22" s="257" t="str">
        <f t="shared" si="0"/>
        <v>30814910d</v>
      </c>
      <c r="J22" s="249" t="str">
        <f t="shared" si="1"/>
        <v>30814910026 03</v>
      </c>
      <c r="K22" s="250" t="s">
        <v>1040</v>
      </c>
      <c r="L22" s="249" t="str">
        <f t="shared" si="2"/>
        <v>30814910026 03B</v>
      </c>
      <c r="M22" s="250" t="str">
        <f t="shared" si="3"/>
        <v>Slovenská asociácia Taekwondo WTdBGabriela Briškárová</v>
      </c>
    </row>
    <row r="23" spans="1:13">
      <c r="A23" s="225" t="s">
        <v>560</v>
      </c>
      <c r="B23" s="243" t="s">
        <v>561</v>
      </c>
      <c r="C23" s="251" t="s">
        <v>1043</v>
      </c>
      <c r="D23" s="252">
        <v>130538</v>
      </c>
      <c r="E23" s="246">
        <v>0</v>
      </c>
      <c r="F23" s="253" t="s">
        <v>389</v>
      </c>
      <c r="G23" s="244" t="s">
        <v>351</v>
      </c>
      <c r="H23" s="251" t="s">
        <v>1011</v>
      </c>
      <c r="I23" s="248" t="str">
        <f t="shared" si="0"/>
        <v>30844568a</v>
      </c>
      <c r="J23" s="249" t="str">
        <f t="shared" si="1"/>
        <v>30844568026 02</v>
      </c>
      <c r="K23" s="250" t="s">
        <v>1044</v>
      </c>
      <c r="L23" s="249" t="str">
        <f t="shared" si="2"/>
        <v>30844568026 02B</v>
      </c>
      <c r="M23" s="250" t="str">
        <f t="shared" si="3"/>
        <v>Slovenská baseballová federáciaaBbasebal - bežné transfery</v>
      </c>
    </row>
    <row r="24" spans="1:13">
      <c r="A24" s="225" t="s">
        <v>566</v>
      </c>
      <c r="B24" s="243" t="s">
        <v>567</v>
      </c>
      <c r="C24" s="251" t="s">
        <v>1045</v>
      </c>
      <c r="D24" s="252">
        <v>1236292</v>
      </c>
      <c r="E24" s="246">
        <v>0</v>
      </c>
      <c r="F24" s="253" t="s">
        <v>389</v>
      </c>
      <c r="G24" s="244" t="s">
        <v>351</v>
      </c>
      <c r="H24" s="244" t="s">
        <v>1011</v>
      </c>
      <c r="I24" s="248" t="str">
        <f t="shared" si="0"/>
        <v>17315166a</v>
      </c>
      <c r="J24" s="249" t="str">
        <f t="shared" si="1"/>
        <v>17315166026 02</v>
      </c>
      <c r="K24" s="250" t="s">
        <v>1046</v>
      </c>
      <c r="L24" s="249" t="str">
        <f t="shared" si="2"/>
        <v>17315166026 02B</v>
      </c>
      <c r="M24" s="250" t="str">
        <f t="shared" si="3"/>
        <v>Slovenská basketbalová asociáciaaBbasketbal - bežné transfery</v>
      </c>
    </row>
    <row r="25" spans="1:13">
      <c r="A25" s="225" t="s">
        <v>572</v>
      </c>
      <c r="B25" s="243" t="s">
        <v>573</v>
      </c>
      <c r="C25" s="251" t="s">
        <v>1047</v>
      </c>
      <c r="D25" s="252">
        <v>113665</v>
      </c>
      <c r="E25" s="246">
        <v>0</v>
      </c>
      <c r="F25" s="253" t="s">
        <v>389</v>
      </c>
      <c r="G25" s="244" t="s">
        <v>351</v>
      </c>
      <c r="H25" s="251" t="s">
        <v>1011</v>
      </c>
      <c r="I25" s="248" t="str">
        <f t="shared" si="0"/>
        <v>31744621a</v>
      </c>
      <c r="J25" s="249" t="str">
        <f t="shared" si="1"/>
        <v>31744621026 02</v>
      </c>
      <c r="K25" s="250" t="s">
        <v>1048</v>
      </c>
      <c r="L25" s="249" t="str">
        <f t="shared" si="2"/>
        <v>31744621026 02B</v>
      </c>
      <c r="M25" s="250" t="str">
        <f t="shared" si="3"/>
        <v>Slovenská boxerská federáciaaBbox - bežné transfery</v>
      </c>
    </row>
    <row r="26" spans="1:13">
      <c r="A26" s="247" t="s">
        <v>572</v>
      </c>
      <c r="B26" s="243" t="s">
        <v>573</v>
      </c>
      <c r="C26" s="254" t="s">
        <v>1049</v>
      </c>
      <c r="D26" s="255">
        <v>52000</v>
      </c>
      <c r="E26" s="246">
        <v>0</v>
      </c>
      <c r="F26" s="256" t="s">
        <v>395</v>
      </c>
      <c r="G26" s="251" t="s">
        <v>353</v>
      </c>
      <c r="H26" s="251" t="s">
        <v>1011</v>
      </c>
      <c r="I26" s="257" t="str">
        <f t="shared" si="0"/>
        <v>31744621d</v>
      </c>
      <c r="J26" s="249" t="str">
        <f t="shared" si="1"/>
        <v>31744621026 03</v>
      </c>
      <c r="K26" s="250" t="s">
        <v>1048</v>
      </c>
      <c r="L26" s="249" t="str">
        <f t="shared" si="2"/>
        <v>31744621026 03B</v>
      </c>
      <c r="M26" s="250" t="str">
        <f t="shared" si="3"/>
        <v>Slovenská boxerská federáciadBAndrej Csemez</v>
      </c>
    </row>
    <row r="27" spans="1:13">
      <c r="A27" s="247" t="s">
        <v>572</v>
      </c>
      <c r="B27" s="243" t="s">
        <v>573</v>
      </c>
      <c r="C27" s="254" t="s">
        <v>1050</v>
      </c>
      <c r="D27" s="255">
        <v>15000</v>
      </c>
      <c r="E27" s="246">
        <v>0</v>
      </c>
      <c r="F27" s="256" t="s">
        <v>395</v>
      </c>
      <c r="G27" s="251" t="s">
        <v>353</v>
      </c>
      <c r="H27" s="251" t="s">
        <v>1011</v>
      </c>
      <c r="I27" s="257" t="str">
        <f t="shared" si="0"/>
        <v>31744621d</v>
      </c>
      <c r="J27" s="249" t="str">
        <f t="shared" si="1"/>
        <v>31744621026 03</v>
      </c>
      <c r="K27" s="250" t="s">
        <v>1048</v>
      </c>
      <c r="L27" s="249" t="str">
        <f t="shared" si="2"/>
        <v>31744621026 03B</v>
      </c>
      <c r="M27" s="250" t="str">
        <f t="shared" si="3"/>
        <v>Slovenská boxerská federáciadBDávid Michálek</v>
      </c>
    </row>
    <row r="28" spans="1:13">
      <c r="A28" s="247" t="s">
        <v>572</v>
      </c>
      <c r="B28" s="243" t="s">
        <v>573</v>
      </c>
      <c r="C28" s="254" t="s">
        <v>1051</v>
      </c>
      <c r="D28" s="255">
        <v>10000</v>
      </c>
      <c r="E28" s="246">
        <v>0</v>
      </c>
      <c r="F28" s="256" t="s">
        <v>395</v>
      </c>
      <c r="G28" s="251" t="s">
        <v>353</v>
      </c>
      <c r="H28" s="251" t="s">
        <v>1011</v>
      </c>
      <c r="I28" s="257" t="str">
        <f t="shared" si="0"/>
        <v>31744621d</v>
      </c>
      <c r="J28" s="249" t="str">
        <f t="shared" si="1"/>
        <v>31744621026 03</v>
      </c>
      <c r="K28" s="250" t="s">
        <v>1048</v>
      </c>
      <c r="L28" s="249" t="str">
        <f t="shared" si="2"/>
        <v>31744621026 03B</v>
      </c>
      <c r="M28" s="250" t="str">
        <f t="shared" si="3"/>
        <v>Slovenská boxerská federáciadBFilip Meszáros</v>
      </c>
    </row>
    <row r="29" spans="1:13">
      <c r="A29" s="247" t="s">
        <v>572</v>
      </c>
      <c r="B29" s="243" t="s">
        <v>573</v>
      </c>
      <c r="C29" s="254" t="s">
        <v>1052</v>
      </c>
      <c r="D29" s="255">
        <v>26000</v>
      </c>
      <c r="E29" s="246">
        <v>0</v>
      </c>
      <c r="F29" s="256" t="s">
        <v>395</v>
      </c>
      <c r="G29" s="251" t="s">
        <v>353</v>
      </c>
      <c r="H29" s="251" t="s">
        <v>1011</v>
      </c>
      <c r="I29" s="257" t="str">
        <f t="shared" si="0"/>
        <v>31744621d</v>
      </c>
      <c r="J29" s="249" t="str">
        <f t="shared" si="1"/>
        <v>31744621026 03</v>
      </c>
      <c r="K29" s="250" t="s">
        <v>1048</v>
      </c>
      <c r="L29" s="249" t="str">
        <f t="shared" si="2"/>
        <v>31744621026 03B</v>
      </c>
      <c r="M29" s="250" t="str">
        <f t="shared" si="3"/>
        <v>Slovenská boxerská federáciadBJessica Triebeľová</v>
      </c>
    </row>
    <row r="30" spans="1:13">
      <c r="A30" s="247" t="s">
        <v>572</v>
      </c>
      <c r="B30" s="243" t="s">
        <v>573</v>
      </c>
      <c r="C30" s="254" t="s">
        <v>1053</v>
      </c>
      <c r="D30" s="255">
        <v>42000</v>
      </c>
      <c r="E30" s="246">
        <v>0</v>
      </c>
      <c r="F30" s="256" t="s">
        <v>395</v>
      </c>
      <c r="G30" s="251" t="s">
        <v>353</v>
      </c>
      <c r="H30" s="251" t="s">
        <v>1011</v>
      </c>
      <c r="I30" s="257" t="str">
        <f t="shared" si="0"/>
        <v>31744621d</v>
      </c>
      <c r="J30" s="249" t="str">
        <f t="shared" si="1"/>
        <v>31744621026 03</v>
      </c>
      <c r="K30" s="250" t="s">
        <v>1048</v>
      </c>
      <c r="L30" s="249" t="str">
        <f t="shared" si="2"/>
        <v>31744621026 03B</v>
      </c>
      <c r="M30" s="250" t="str">
        <f t="shared" si="3"/>
        <v>Slovenská boxerská federáciadBMatúš Strnisko</v>
      </c>
    </row>
    <row r="31" spans="1:13">
      <c r="A31" s="247" t="s">
        <v>572</v>
      </c>
      <c r="B31" s="243" t="s">
        <v>573</v>
      </c>
      <c r="C31" s="254" t="s">
        <v>1054</v>
      </c>
      <c r="D31" s="255">
        <v>15000</v>
      </c>
      <c r="E31" s="246">
        <v>0</v>
      </c>
      <c r="F31" s="256" t="s">
        <v>395</v>
      </c>
      <c r="G31" s="251" t="s">
        <v>353</v>
      </c>
      <c r="H31" s="251" t="s">
        <v>1011</v>
      </c>
      <c r="I31" s="257" t="str">
        <f t="shared" si="0"/>
        <v>31744621d</v>
      </c>
      <c r="J31" s="249" t="str">
        <f t="shared" si="1"/>
        <v>31744621026 03</v>
      </c>
      <c r="K31" s="250" t="s">
        <v>1048</v>
      </c>
      <c r="L31" s="249" t="str">
        <f t="shared" si="2"/>
        <v>31744621026 03B</v>
      </c>
      <c r="M31" s="250" t="str">
        <f t="shared" si="3"/>
        <v>Slovenská boxerská federáciadBMiroslava Jedináková</v>
      </c>
    </row>
    <row r="32" spans="1:13">
      <c r="A32" s="247" t="s">
        <v>572</v>
      </c>
      <c r="B32" s="243" t="s">
        <v>573</v>
      </c>
      <c r="C32" s="254" t="s">
        <v>1055</v>
      </c>
      <c r="D32" s="255">
        <v>15000</v>
      </c>
      <c r="E32" s="246">
        <v>0</v>
      </c>
      <c r="F32" s="256" t="s">
        <v>395</v>
      </c>
      <c r="G32" s="251" t="s">
        <v>353</v>
      </c>
      <c r="H32" s="251" t="s">
        <v>1011</v>
      </c>
      <c r="I32" s="257" t="str">
        <f t="shared" si="0"/>
        <v>31744621d</v>
      </c>
      <c r="J32" s="249" t="str">
        <f t="shared" si="1"/>
        <v>31744621026 03</v>
      </c>
      <c r="K32" s="250" t="s">
        <v>1048</v>
      </c>
      <c r="L32" s="249" t="str">
        <f t="shared" si="2"/>
        <v>31744621026 03B</v>
      </c>
      <c r="M32" s="250" t="str">
        <f t="shared" si="3"/>
        <v>Slovenská boxerská federáciadBViliam Tankó</v>
      </c>
    </row>
    <row r="33" spans="1:13">
      <c r="A33" s="225" t="s">
        <v>581</v>
      </c>
      <c r="B33" s="243" t="s">
        <v>582</v>
      </c>
      <c r="C33" s="244" t="s">
        <v>1056</v>
      </c>
      <c r="D33" s="245">
        <v>15000</v>
      </c>
      <c r="E33" s="246">
        <v>0</v>
      </c>
      <c r="F33" s="247" t="s">
        <v>389</v>
      </c>
      <c r="G33" s="244" t="s">
        <v>351</v>
      </c>
      <c r="H33" s="244" t="s">
        <v>1011</v>
      </c>
      <c r="I33" s="248" t="str">
        <f t="shared" si="0"/>
        <v>36064742a</v>
      </c>
      <c r="J33" s="249" t="str">
        <f t="shared" si="1"/>
        <v>36064742026 02</v>
      </c>
      <c r="K33" s="250" t="s">
        <v>1057</v>
      </c>
      <c r="L33" s="249" t="str">
        <f t="shared" si="2"/>
        <v>36064742026 02B</v>
      </c>
      <c r="M33" s="250" t="str">
        <f t="shared" si="3"/>
        <v>Slovenská federácia pétanqueaBpétanque - bežné transfery</v>
      </c>
    </row>
    <row r="34" spans="1:13">
      <c r="A34" s="225" t="s">
        <v>590</v>
      </c>
      <c r="B34" s="243" t="s">
        <v>591</v>
      </c>
      <c r="C34" s="251" t="s">
        <v>1058</v>
      </c>
      <c r="D34" s="252">
        <v>255649</v>
      </c>
      <c r="E34" s="246">
        <v>0</v>
      </c>
      <c r="F34" s="256" t="s">
        <v>389</v>
      </c>
      <c r="G34" s="244" t="s">
        <v>351</v>
      </c>
      <c r="H34" s="244" t="s">
        <v>1011</v>
      </c>
      <c r="I34" s="248" t="str">
        <f t="shared" si="0"/>
        <v>50284363a</v>
      </c>
      <c r="J34" s="249" t="str">
        <f t="shared" si="1"/>
        <v>50284363026 02</v>
      </c>
      <c r="K34" s="250" t="s">
        <v>1059</v>
      </c>
      <c r="L34" s="249" t="str">
        <f t="shared" si="2"/>
        <v>50284363026 02B</v>
      </c>
      <c r="M34" s="250" t="str">
        <f t="shared" si="3"/>
        <v>Slovenská golfová asociáciaaBgolf - bežné transfery</v>
      </c>
    </row>
    <row r="35" spans="1:13">
      <c r="A35" s="225" t="s">
        <v>599</v>
      </c>
      <c r="B35" s="243" t="s">
        <v>600</v>
      </c>
      <c r="C35" s="251" t="s">
        <v>1060</v>
      </c>
      <c r="D35" s="252">
        <v>1014189</v>
      </c>
      <c r="E35" s="246">
        <v>0</v>
      </c>
      <c r="F35" s="256" t="s">
        <v>389</v>
      </c>
      <c r="G35" s="244" t="s">
        <v>351</v>
      </c>
      <c r="H35" s="244" t="s">
        <v>1011</v>
      </c>
      <c r="I35" s="248" t="str">
        <f t="shared" si="0"/>
        <v>00688321a</v>
      </c>
      <c r="J35" s="249" t="str">
        <f t="shared" si="1"/>
        <v>00688321026 02</v>
      </c>
      <c r="K35" s="250" t="s">
        <v>1061</v>
      </c>
      <c r="L35" s="249" t="str">
        <f t="shared" si="2"/>
        <v>00688321026 02B</v>
      </c>
      <c r="M35" s="250" t="str">
        <f t="shared" si="3"/>
        <v>Slovenská gymnastická federáciaaBgymnastika - bežné transfery</v>
      </c>
    </row>
    <row r="36" spans="1:13">
      <c r="A36" s="225" t="s">
        <v>599</v>
      </c>
      <c r="B36" s="243" t="s">
        <v>600</v>
      </c>
      <c r="C36" s="251" t="s">
        <v>1062</v>
      </c>
      <c r="D36" s="252">
        <v>28000</v>
      </c>
      <c r="E36" s="246">
        <v>0</v>
      </c>
      <c r="F36" s="256" t="s">
        <v>389</v>
      </c>
      <c r="G36" s="244" t="s">
        <v>351</v>
      </c>
      <c r="H36" s="244" t="s">
        <v>1063</v>
      </c>
      <c r="I36" s="248" t="str">
        <f t="shared" si="0"/>
        <v>00688321a</v>
      </c>
      <c r="J36" s="249" t="str">
        <f t="shared" si="1"/>
        <v>00688321026 02</v>
      </c>
      <c r="K36" s="250" t="s">
        <v>1061</v>
      </c>
      <c r="L36" s="249" t="str">
        <f t="shared" si="2"/>
        <v>00688321026 02K</v>
      </c>
      <c r="M36" s="250" t="str">
        <f t="shared" si="3"/>
        <v>Slovenská gymnastická federáciaaKgymnastika - kapitálové transfery (nákup gymnastického náradia pre ŠG muži, ženy)</v>
      </c>
    </row>
    <row r="37" spans="1:13">
      <c r="A37" s="225" t="s">
        <v>605</v>
      </c>
      <c r="B37" s="243" t="s">
        <v>606</v>
      </c>
      <c r="C37" s="251" t="s">
        <v>1064</v>
      </c>
      <c r="D37" s="252">
        <v>138787</v>
      </c>
      <c r="E37" s="246">
        <v>0</v>
      </c>
      <c r="F37" s="256" t="s">
        <v>389</v>
      </c>
      <c r="G37" s="244" t="s">
        <v>351</v>
      </c>
      <c r="H37" s="251" t="s">
        <v>1011</v>
      </c>
      <c r="I37" s="248" t="str">
        <f t="shared" si="0"/>
        <v>31787801a</v>
      </c>
      <c r="J37" s="249" t="str">
        <f t="shared" si="1"/>
        <v>31787801026 02</v>
      </c>
      <c r="K37" s="250" t="s">
        <v>1065</v>
      </c>
      <c r="L37" s="249" t="str">
        <f t="shared" si="2"/>
        <v>31787801026 02B</v>
      </c>
      <c r="M37" s="250" t="str">
        <f t="shared" si="3"/>
        <v>SLOVENSKÁ JAZDECKÁ FEDERÁCIAaBjazdectvo - bežné transfery</v>
      </c>
    </row>
    <row r="38" spans="1:13">
      <c r="A38" s="225" t="s">
        <v>612</v>
      </c>
      <c r="B38" s="243" t="s">
        <v>613</v>
      </c>
      <c r="C38" s="244" t="s">
        <v>1066</v>
      </c>
      <c r="D38" s="245">
        <v>2101863</v>
      </c>
      <c r="E38" s="246">
        <v>0</v>
      </c>
      <c r="F38" s="247" t="s">
        <v>389</v>
      </c>
      <c r="G38" s="244" t="s">
        <v>351</v>
      </c>
      <c r="H38" s="244" t="s">
        <v>1011</v>
      </c>
      <c r="I38" s="248" t="str">
        <f t="shared" si="0"/>
        <v>50434101a</v>
      </c>
      <c r="J38" s="249" t="str">
        <f t="shared" si="1"/>
        <v>50434101026 02</v>
      </c>
      <c r="K38" s="250" t="s">
        <v>1067</v>
      </c>
      <c r="L38" s="249" t="str">
        <f t="shared" si="2"/>
        <v>50434101026 02B</v>
      </c>
      <c r="M38" s="250" t="str">
        <f t="shared" si="3"/>
        <v>Slovenská kanoistikaaBkanoistika - bežné transfery</v>
      </c>
    </row>
    <row r="39" spans="1:13">
      <c r="A39" s="225" t="s">
        <v>612</v>
      </c>
      <c r="B39" s="243" t="s">
        <v>613</v>
      </c>
      <c r="C39" s="251" t="s">
        <v>1068</v>
      </c>
      <c r="D39" s="252">
        <v>69000</v>
      </c>
      <c r="E39" s="246">
        <v>0</v>
      </c>
      <c r="F39" s="256" t="s">
        <v>389</v>
      </c>
      <c r="G39" s="244" t="s">
        <v>351</v>
      </c>
      <c r="H39" s="244" t="s">
        <v>1063</v>
      </c>
      <c r="I39" s="248" t="str">
        <f t="shared" si="0"/>
        <v>50434101a</v>
      </c>
      <c r="J39" s="249" t="str">
        <f t="shared" si="1"/>
        <v>50434101026 02</v>
      </c>
      <c r="K39" s="250" t="s">
        <v>1067</v>
      </c>
      <c r="L39" s="249" t="str">
        <f t="shared" si="2"/>
        <v>50434101026 02K</v>
      </c>
      <c r="M39" s="250" t="str">
        <f t="shared" si="3"/>
        <v>Slovenská kanoistikaaKkanoistika - kapitálové transfery (lode, kontajner Zemník, elektrocentrála, štartovacie zariadenie prenosné - jeden blok, motor motorák 20-koňový, motor motorák 10-koňový, katamaran)</v>
      </c>
    </row>
    <row r="40" spans="1:13">
      <c r="A40" s="247" t="s">
        <v>612</v>
      </c>
      <c r="B40" s="243" t="s">
        <v>613</v>
      </c>
      <c r="C40" s="254" t="s">
        <v>1069</v>
      </c>
      <c r="D40" s="255">
        <v>15000</v>
      </c>
      <c r="E40" s="246">
        <v>0</v>
      </c>
      <c r="F40" s="256" t="s">
        <v>395</v>
      </c>
      <c r="G40" s="251" t="s">
        <v>353</v>
      </c>
      <c r="H40" s="251" t="s">
        <v>1011</v>
      </c>
      <c r="I40" s="257" t="str">
        <f t="shared" si="0"/>
        <v>50434101d</v>
      </c>
      <c r="J40" s="249" t="str">
        <f t="shared" si="1"/>
        <v>50434101026 03</v>
      </c>
      <c r="K40" s="250" t="s">
        <v>1067</v>
      </c>
      <c r="L40" s="249" t="str">
        <f t="shared" si="2"/>
        <v>50434101026 03B</v>
      </c>
      <c r="M40" s="250" t="str">
        <f t="shared" si="3"/>
        <v>Slovenská kanoistikadBAdam Gonšenica</v>
      </c>
    </row>
    <row r="41" spans="1:13">
      <c r="A41" s="247" t="s">
        <v>612</v>
      </c>
      <c r="B41" s="243" t="s">
        <v>613</v>
      </c>
      <c r="C41" s="254" t="s">
        <v>1070</v>
      </c>
      <c r="D41" s="255">
        <v>52000</v>
      </c>
      <c r="E41" s="246">
        <v>0</v>
      </c>
      <c r="F41" s="256" t="s">
        <v>395</v>
      </c>
      <c r="G41" s="251" t="s">
        <v>353</v>
      </c>
      <c r="H41" s="251" t="s">
        <v>1011</v>
      </c>
      <c r="I41" s="257" t="str">
        <f t="shared" si="0"/>
        <v>50434101d</v>
      </c>
      <c r="J41" s="249" t="str">
        <f t="shared" si="1"/>
        <v>50434101026 03</v>
      </c>
      <c r="K41" s="250" t="s">
        <v>1067</v>
      </c>
      <c r="L41" s="249" t="str">
        <f t="shared" si="2"/>
        <v>50434101026 03B</v>
      </c>
      <c r="M41" s="250" t="str">
        <f t="shared" si="3"/>
        <v>Slovenská kanoistikadBAlexander Slafkovský</v>
      </c>
    </row>
    <row r="42" spans="1:13">
      <c r="A42" s="247" t="s">
        <v>612</v>
      </c>
      <c r="B42" s="243" t="s">
        <v>613</v>
      </c>
      <c r="C42" s="254" t="s">
        <v>1071</v>
      </c>
      <c r="D42" s="255">
        <v>11250</v>
      </c>
      <c r="E42" s="246">
        <v>0</v>
      </c>
      <c r="F42" s="256" t="s">
        <v>395</v>
      </c>
      <c r="G42" s="251" t="s">
        <v>353</v>
      </c>
      <c r="H42" s="251" t="s">
        <v>1011</v>
      </c>
      <c r="I42" s="257" t="str">
        <f t="shared" si="0"/>
        <v>50434101d</v>
      </c>
      <c r="J42" s="249" t="str">
        <f t="shared" si="1"/>
        <v>50434101026 03</v>
      </c>
      <c r="K42" s="250" t="s">
        <v>1067</v>
      </c>
      <c r="L42" s="249" t="str">
        <f t="shared" si="2"/>
        <v>50434101026 03B</v>
      </c>
      <c r="M42" s="250" t="str">
        <f t="shared" si="3"/>
        <v>Slovenská kanoistikadBDávid Fekete, Richard Zilizi</v>
      </c>
    </row>
    <row r="43" spans="1:13">
      <c r="A43" s="247" t="s">
        <v>612</v>
      </c>
      <c r="B43" s="243" t="s">
        <v>613</v>
      </c>
      <c r="C43" s="254" t="s">
        <v>1072</v>
      </c>
      <c r="D43" s="255">
        <v>20000</v>
      </c>
      <c r="E43" s="246">
        <v>0</v>
      </c>
      <c r="F43" s="256" t="s">
        <v>395</v>
      </c>
      <c r="G43" s="251" t="s">
        <v>353</v>
      </c>
      <c r="H43" s="251" t="s">
        <v>1011</v>
      </c>
      <c r="I43" s="257" t="str">
        <f t="shared" si="0"/>
        <v>50434101d</v>
      </c>
      <c r="J43" s="249" t="str">
        <f t="shared" si="1"/>
        <v>50434101026 03</v>
      </c>
      <c r="K43" s="250" t="s">
        <v>1067</v>
      </c>
      <c r="L43" s="249" t="str">
        <f t="shared" si="2"/>
        <v>50434101026 03B</v>
      </c>
      <c r="M43" s="250" t="str">
        <f t="shared" si="3"/>
        <v>Slovenská kanoistikadBDavid Koczkas</v>
      </c>
    </row>
    <row r="44" spans="1:13">
      <c r="A44" s="247" t="s">
        <v>612</v>
      </c>
      <c r="B44" s="243" t="s">
        <v>613</v>
      </c>
      <c r="C44" s="254" t="s">
        <v>1073</v>
      </c>
      <c r="D44" s="255">
        <v>26000</v>
      </c>
      <c r="E44" s="246">
        <v>0</v>
      </c>
      <c r="F44" s="256" t="s">
        <v>395</v>
      </c>
      <c r="G44" s="251" t="s">
        <v>353</v>
      </c>
      <c r="H44" s="251" t="s">
        <v>1011</v>
      </c>
      <c r="I44" s="257" t="str">
        <f t="shared" si="0"/>
        <v>50434101d</v>
      </c>
      <c r="J44" s="249" t="str">
        <f t="shared" si="1"/>
        <v>50434101026 03</v>
      </c>
      <c r="K44" s="250" t="s">
        <v>1067</v>
      </c>
      <c r="L44" s="249" t="str">
        <f t="shared" si="2"/>
        <v>50434101026 03B</v>
      </c>
      <c r="M44" s="250" t="str">
        <f t="shared" si="3"/>
        <v>Slovenská kanoistikadBEliška Mintálová</v>
      </c>
    </row>
    <row r="45" spans="1:13">
      <c r="A45" s="247" t="s">
        <v>612</v>
      </c>
      <c r="B45" s="243" t="s">
        <v>613</v>
      </c>
      <c r="C45" s="254" t="s">
        <v>1074</v>
      </c>
      <c r="D45" s="255">
        <v>26000</v>
      </c>
      <c r="E45" s="246">
        <v>0</v>
      </c>
      <c r="F45" s="256" t="s">
        <v>395</v>
      </c>
      <c r="G45" s="251" t="s">
        <v>353</v>
      </c>
      <c r="H45" s="251" t="s">
        <v>1011</v>
      </c>
      <c r="I45" s="257" t="str">
        <f t="shared" si="0"/>
        <v>50434101d</v>
      </c>
      <c r="J45" s="249" t="str">
        <f t="shared" si="1"/>
        <v>50434101026 03</v>
      </c>
      <c r="K45" s="250" t="s">
        <v>1067</v>
      </c>
      <c r="L45" s="249" t="str">
        <f t="shared" si="2"/>
        <v>50434101026 03B</v>
      </c>
      <c r="M45" s="250" t="str">
        <f t="shared" si="3"/>
        <v>Slovenská kanoistikadBEmanuela Luknárová</v>
      </c>
    </row>
    <row r="46" spans="1:13">
      <c r="A46" s="247" t="s">
        <v>612</v>
      </c>
      <c r="B46" s="243" t="s">
        <v>613</v>
      </c>
      <c r="C46" s="254" t="s">
        <v>1075</v>
      </c>
      <c r="D46" s="255">
        <v>137000</v>
      </c>
      <c r="E46" s="246">
        <v>0</v>
      </c>
      <c r="F46" s="256" t="s">
        <v>395</v>
      </c>
      <c r="G46" s="251" t="s">
        <v>353</v>
      </c>
      <c r="H46" s="251" t="s">
        <v>1011</v>
      </c>
      <c r="I46" s="257" t="str">
        <f t="shared" si="0"/>
        <v>50434101d</v>
      </c>
      <c r="J46" s="249" t="str">
        <f t="shared" si="1"/>
        <v>50434101026 03</v>
      </c>
      <c r="K46" s="250" t="s">
        <v>1067</v>
      </c>
      <c r="L46" s="249" t="str">
        <f t="shared" si="2"/>
        <v>50434101026 03B</v>
      </c>
      <c r="M46" s="250" t="str">
        <f t="shared" si="3"/>
        <v>Slovenská kanoistikadBErik Vlček, Juraj Tarr, Denis Myšák, Tibor Linka</v>
      </c>
    </row>
    <row r="47" spans="1:13">
      <c r="A47" s="247" t="s">
        <v>612</v>
      </c>
      <c r="B47" s="243" t="s">
        <v>613</v>
      </c>
      <c r="C47" s="254" t="s">
        <v>1076</v>
      </c>
      <c r="D47" s="255">
        <v>10000</v>
      </c>
      <c r="E47" s="246">
        <v>0</v>
      </c>
      <c r="F47" s="256" t="s">
        <v>395</v>
      </c>
      <c r="G47" s="251" t="s">
        <v>353</v>
      </c>
      <c r="H47" s="251" t="s">
        <v>1011</v>
      </c>
      <c r="I47" s="257" t="str">
        <f t="shared" si="0"/>
        <v>50434101d</v>
      </c>
      <c r="J47" s="249" t="str">
        <f t="shared" si="1"/>
        <v>50434101026 03</v>
      </c>
      <c r="K47" s="250" t="s">
        <v>1067</v>
      </c>
      <c r="L47" s="249" t="str">
        <f t="shared" si="2"/>
        <v>50434101026 03B</v>
      </c>
      <c r="M47" s="250" t="str">
        <f t="shared" si="3"/>
        <v>Slovenská kanoistikadBGabriela Ladičová</v>
      </c>
    </row>
    <row r="48" spans="1:13">
      <c r="A48" s="247" t="s">
        <v>612</v>
      </c>
      <c r="B48" s="243" t="s">
        <v>613</v>
      </c>
      <c r="C48" s="254" t="s">
        <v>1077</v>
      </c>
      <c r="D48" s="255">
        <v>20000</v>
      </c>
      <c r="E48" s="246">
        <v>0</v>
      </c>
      <c r="F48" s="256" t="s">
        <v>395</v>
      </c>
      <c r="G48" s="251" t="s">
        <v>353</v>
      </c>
      <c r="H48" s="251" t="s">
        <v>1011</v>
      </c>
      <c r="I48" s="257" t="str">
        <f t="shared" si="0"/>
        <v>50434101d</v>
      </c>
      <c r="J48" s="249" t="str">
        <f t="shared" si="1"/>
        <v>50434101026 03</v>
      </c>
      <c r="K48" s="250" t="s">
        <v>1067</v>
      </c>
      <c r="L48" s="249" t="str">
        <f t="shared" si="2"/>
        <v>50434101026 03B</v>
      </c>
      <c r="M48" s="250" t="str">
        <f t="shared" si="3"/>
        <v>Slovenská kanoistikadBIvana Mládková</v>
      </c>
    </row>
    <row r="49" spans="1:13">
      <c r="A49" s="247" t="s">
        <v>612</v>
      </c>
      <c r="B49" s="243" t="s">
        <v>613</v>
      </c>
      <c r="C49" s="254" t="s">
        <v>1078</v>
      </c>
      <c r="D49" s="255">
        <v>52000</v>
      </c>
      <c r="E49" s="246">
        <v>0</v>
      </c>
      <c r="F49" s="256" t="s">
        <v>395</v>
      </c>
      <c r="G49" s="251" t="s">
        <v>353</v>
      </c>
      <c r="H49" s="251" t="s">
        <v>1011</v>
      </c>
      <c r="I49" s="257" t="str">
        <f t="shared" si="0"/>
        <v>50434101d</v>
      </c>
      <c r="J49" s="249" t="str">
        <f t="shared" si="1"/>
        <v>50434101026 03</v>
      </c>
      <c r="K49" s="250" t="s">
        <v>1067</v>
      </c>
      <c r="L49" s="249" t="str">
        <f t="shared" si="2"/>
        <v>50434101026 03B</v>
      </c>
      <c r="M49" s="250" t="str">
        <f t="shared" si="3"/>
        <v>Slovenská kanoistikadBJakub Grigar</v>
      </c>
    </row>
    <row r="50" spans="1:13">
      <c r="A50" s="247" t="s">
        <v>612</v>
      </c>
      <c r="B50" s="243" t="s">
        <v>613</v>
      </c>
      <c r="C50" s="254" t="s">
        <v>1079</v>
      </c>
      <c r="D50" s="255">
        <v>52000</v>
      </c>
      <c r="E50" s="246">
        <v>0</v>
      </c>
      <c r="F50" s="256" t="s">
        <v>395</v>
      </c>
      <c r="G50" s="251" t="s">
        <v>353</v>
      </c>
      <c r="H50" s="251" t="s">
        <v>1011</v>
      </c>
      <c r="I50" s="257" t="str">
        <f t="shared" si="0"/>
        <v>50434101d</v>
      </c>
      <c r="J50" s="249" t="str">
        <f t="shared" si="1"/>
        <v>50434101026 03</v>
      </c>
      <c r="K50" s="250" t="s">
        <v>1067</v>
      </c>
      <c r="L50" s="249" t="str">
        <f t="shared" si="2"/>
        <v>50434101026 03B</v>
      </c>
      <c r="M50" s="250" t="str">
        <f t="shared" si="3"/>
        <v>Slovenská kanoistikadBJana Dukátová</v>
      </c>
    </row>
    <row r="51" spans="1:13">
      <c r="A51" s="247" t="s">
        <v>612</v>
      </c>
      <c r="B51" s="243" t="s">
        <v>613</v>
      </c>
      <c r="C51" s="254" t="s">
        <v>1080</v>
      </c>
      <c r="D51" s="255">
        <v>5000</v>
      </c>
      <c r="E51" s="246">
        <v>0</v>
      </c>
      <c r="F51" s="256" t="s">
        <v>395</v>
      </c>
      <c r="G51" s="251" t="s">
        <v>353</v>
      </c>
      <c r="H51" s="251" t="s">
        <v>1011</v>
      </c>
      <c r="I51" s="257" t="str">
        <f t="shared" si="0"/>
        <v>50434101d</v>
      </c>
      <c r="J51" s="249" t="str">
        <f t="shared" si="1"/>
        <v>50434101026 03</v>
      </c>
      <c r="K51" s="250" t="s">
        <v>1067</v>
      </c>
      <c r="L51" s="249" t="str">
        <f t="shared" si="2"/>
        <v>50434101026 03B</v>
      </c>
      <c r="M51" s="250" t="str">
        <f t="shared" si="3"/>
        <v>Slovenská kanoistikadBJessica Zatlkajová</v>
      </c>
    </row>
    <row r="52" spans="1:13">
      <c r="A52" s="247" t="s">
        <v>612</v>
      </c>
      <c r="B52" s="243" t="s">
        <v>613</v>
      </c>
      <c r="C52" s="254" t="s">
        <v>1081</v>
      </c>
      <c r="D52" s="255">
        <v>3750</v>
      </c>
      <c r="E52" s="246">
        <v>0</v>
      </c>
      <c r="F52" s="256" t="s">
        <v>395</v>
      </c>
      <c r="G52" s="251" t="s">
        <v>353</v>
      </c>
      <c r="H52" s="251" t="s">
        <v>1011</v>
      </c>
      <c r="I52" s="257" t="str">
        <f t="shared" si="0"/>
        <v>50434101d</v>
      </c>
      <c r="J52" s="249" t="str">
        <f t="shared" si="1"/>
        <v>50434101026 03</v>
      </c>
      <c r="K52" s="250" t="s">
        <v>1067</v>
      </c>
      <c r="L52" s="249" t="str">
        <f t="shared" si="2"/>
        <v>50434101026 03B</v>
      </c>
      <c r="M52" s="250" t="str">
        <f t="shared" si="3"/>
        <v>Slovenská kanoistikadBKarolína Seregiová</v>
      </c>
    </row>
    <row r="53" spans="1:13">
      <c r="A53" s="247" t="s">
        <v>612</v>
      </c>
      <c r="B53" s="243" t="s">
        <v>613</v>
      </c>
      <c r="C53" s="254" t="s">
        <v>1082</v>
      </c>
      <c r="D53" s="255">
        <v>15000</v>
      </c>
      <c r="E53" s="246">
        <v>0</v>
      </c>
      <c r="F53" s="256" t="s">
        <v>395</v>
      </c>
      <c r="G53" s="251" t="s">
        <v>353</v>
      </c>
      <c r="H53" s="251" t="s">
        <v>1011</v>
      </c>
      <c r="I53" s="257" t="str">
        <f t="shared" si="0"/>
        <v>50434101d</v>
      </c>
      <c r="J53" s="249" t="str">
        <f t="shared" si="1"/>
        <v>50434101026 03</v>
      </c>
      <c r="K53" s="250" t="s">
        <v>1067</v>
      </c>
      <c r="L53" s="249" t="str">
        <f t="shared" si="2"/>
        <v>50434101026 03B</v>
      </c>
      <c r="M53" s="250" t="str">
        <f t="shared" si="3"/>
        <v>Slovenská kanoistikadBKatarína Pecsuková</v>
      </c>
    </row>
    <row r="54" spans="1:13">
      <c r="A54" s="247" t="s">
        <v>612</v>
      </c>
      <c r="B54" s="243" t="s">
        <v>613</v>
      </c>
      <c r="C54" s="254" t="s">
        <v>1083</v>
      </c>
      <c r="D54" s="255">
        <v>5000</v>
      </c>
      <c r="E54" s="246">
        <v>0</v>
      </c>
      <c r="F54" s="256" t="s">
        <v>395</v>
      </c>
      <c r="G54" s="251" t="s">
        <v>353</v>
      </c>
      <c r="H54" s="251" t="s">
        <v>1011</v>
      </c>
      <c r="I54" s="257" t="str">
        <f t="shared" si="0"/>
        <v>50434101d</v>
      </c>
      <c r="J54" s="249" t="str">
        <f t="shared" si="1"/>
        <v>50434101026 03</v>
      </c>
      <c r="K54" s="250" t="s">
        <v>1067</v>
      </c>
      <c r="L54" s="249" t="str">
        <f t="shared" si="2"/>
        <v>50434101026 03B</v>
      </c>
      <c r="M54" s="250" t="str">
        <f t="shared" si="3"/>
        <v>Slovenská kanoistikadBLucia Murzová</v>
      </c>
    </row>
    <row r="55" spans="1:13">
      <c r="A55" s="247" t="s">
        <v>612</v>
      </c>
      <c r="B55" s="243" t="s">
        <v>613</v>
      </c>
      <c r="C55" s="254" t="s">
        <v>1084</v>
      </c>
      <c r="D55" s="255">
        <v>7500</v>
      </c>
      <c r="E55" s="246">
        <v>0</v>
      </c>
      <c r="F55" s="256" t="s">
        <v>395</v>
      </c>
      <c r="G55" s="251" t="s">
        <v>353</v>
      </c>
      <c r="H55" s="251" t="s">
        <v>1011</v>
      </c>
      <c r="I55" s="257" t="str">
        <f t="shared" si="0"/>
        <v>50434101d</v>
      </c>
      <c r="J55" s="249" t="str">
        <f t="shared" si="1"/>
        <v>50434101026 03</v>
      </c>
      <c r="K55" s="250" t="s">
        <v>1067</v>
      </c>
      <c r="L55" s="249" t="str">
        <f t="shared" si="2"/>
        <v>50434101026 03B</v>
      </c>
      <c r="M55" s="250" t="str">
        <f t="shared" si="3"/>
        <v>Slovenská kanoistikadBLucia Oršulová</v>
      </c>
    </row>
    <row r="56" spans="1:13">
      <c r="A56" s="247" t="s">
        <v>612</v>
      </c>
      <c r="B56" s="243" t="s">
        <v>613</v>
      </c>
      <c r="C56" s="254" t="s">
        <v>1085</v>
      </c>
      <c r="D56" s="255">
        <v>26000</v>
      </c>
      <c r="E56" s="246">
        <v>0</v>
      </c>
      <c r="F56" s="256" t="s">
        <v>395</v>
      </c>
      <c r="G56" s="251" t="s">
        <v>353</v>
      </c>
      <c r="H56" s="251" t="s">
        <v>1011</v>
      </c>
      <c r="I56" s="257" t="str">
        <f t="shared" si="0"/>
        <v>50434101d</v>
      </c>
      <c r="J56" s="249" t="str">
        <f t="shared" si="1"/>
        <v>50434101026 03</v>
      </c>
      <c r="K56" s="250" t="s">
        <v>1067</v>
      </c>
      <c r="L56" s="249" t="str">
        <f t="shared" si="2"/>
        <v>50434101026 03B</v>
      </c>
      <c r="M56" s="250" t="str">
        <f t="shared" si="3"/>
        <v>Slovenská kanoistikadBLucia Valová</v>
      </c>
    </row>
    <row r="57" spans="1:13">
      <c r="A57" s="247" t="s">
        <v>612</v>
      </c>
      <c r="B57" s="243" t="s">
        <v>613</v>
      </c>
      <c r="C57" s="254" t="s">
        <v>1086</v>
      </c>
      <c r="D57" s="255">
        <v>10000</v>
      </c>
      <c r="E57" s="246">
        <v>0</v>
      </c>
      <c r="F57" s="256" t="s">
        <v>395</v>
      </c>
      <c r="G57" s="251" t="s">
        <v>353</v>
      </c>
      <c r="H57" s="251" t="s">
        <v>1011</v>
      </c>
      <c r="I57" s="257" t="str">
        <f t="shared" si="0"/>
        <v>50434101d</v>
      </c>
      <c r="J57" s="249" t="str">
        <f t="shared" si="1"/>
        <v>50434101026 03</v>
      </c>
      <c r="K57" s="250" t="s">
        <v>1067</v>
      </c>
      <c r="L57" s="249" t="str">
        <f t="shared" si="2"/>
        <v>50434101026 03B</v>
      </c>
      <c r="M57" s="250" t="str">
        <f t="shared" si="3"/>
        <v>Slovenská kanoistikadBĽudovít Macúš</v>
      </c>
    </row>
    <row r="58" spans="1:13">
      <c r="A58" s="247" t="s">
        <v>612</v>
      </c>
      <c r="B58" s="243" t="s">
        <v>613</v>
      </c>
      <c r="C58" s="254" t="s">
        <v>1087</v>
      </c>
      <c r="D58" s="255">
        <v>5000</v>
      </c>
      <c r="E58" s="246">
        <v>0</v>
      </c>
      <c r="F58" s="256" t="s">
        <v>395</v>
      </c>
      <c r="G58" s="251" t="s">
        <v>353</v>
      </c>
      <c r="H58" s="251" t="s">
        <v>1011</v>
      </c>
      <c r="I58" s="257" t="str">
        <f t="shared" si="0"/>
        <v>50434101d</v>
      </c>
      <c r="J58" s="249" t="str">
        <f t="shared" si="1"/>
        <v>50434101026 03</v>
      </c>
      <c r="K58" s="250" t="s">
        <v>1067</v>
      </c>
      <c r="L58" s="249" t="str">
        <f t="shared" si="2"/>
        <v>50434101026 03B</v>
      </c>
      <c r="M58" s="250" t="str">
        <f t="shared" si="3"/>
        <v>Slovenská kanoistikadBMariana Petrušová</v>
      </c>
    </row>
    <row r="59" spans="1:13">
      <c r="A59" s="247" t="s">
        <v>612</v>
      </c>
      <c r="B59" s="243" t="s">
        <v>613</v>
      </c>
      <c r="C59" s="254" t="s">
        <v>1088</v>
      </c>
      <c r="D59" s="255">
        <v>31000</v>
      </c>
      <c r="E59" s="246">
        <v>0</v>
      </c>
      <c r="F59" s="256" t="s">
        <v>395</v>
      </c>
      <c r="G59" s="251" t="s">
        <v>353</v>
      </c>
      <c r="H59" s="251" t="s">
        <v>1011</v>
      </c>
      <c r="I59" s="257" t="str">
        <f t="shared" si="0"/>
        <v>50434101d</v>
      </c>
      <c r="J59" s="249" t="str">
        <f t="shared" si="1"/>
        <v>50434101026 03</v>
      </c>
      <c r="K59" s="250" t="s">
        <v>1067</v>
      </c>
      <c r="L59" s="249" t="str">
        <f t="shared" si="2"/>
        <v>50434101026 03B</v>
      </c>
      <c r="M59" s="250" t="str">
        <f t="shared" si="3"/>
        <v>Slovenská kanoistikadBMarko Mirgorodský</v>
      </c>
    </row>
    <row r="60" spans="1:13">
      <c r="A60" s="247" t="s">
        <v>612</v>
      </c>
      <c r="B60" s="243" t="s">
        <v>613</v>
      </c>
      <c r="C60" s="254" t="s">
        <v>1089</v>
      </c>
      <c r="D60" s="255">
        <v>28125</v>
      </c>
      <c r="E60" s="246">
        <v>0</v>
      </c>
      <c r="F60" s="256" t="s">
        <v>395</v>
      </c>
      <c r="G60" s="251" t="s">
        <v>353</v>
      </c>
      <c r="H60" s="251" t="s">
        <v>1011</v>
      </c>
      <c r="I60" s="257" t="str">
        <f t="shared" si="0"/>
        <v>50434101d</v>
      </c>
      <c r="J60" s="249" t="str">
        <f t="shared" si="1"/>
        <v>50434101026 03</v>
      </c>
      <c r="K60" s="250" t="s">
        <v>1067</v>
      </c>
      <c r="L60" s="249" t="str">
        <f t="shared" si="2"/>
        <v>50434101026 03B</v>
      </c>
      <c r="M60" s="250" t="str">
        <f t="shared" si="3"/>
        <v>Slovenská kanoistikadBMartin Hvojník, Zsolt Libai, Richard Németh</v>
      </c>
    </row>
    <row r="61" spans="1:13">
      <c r="A61" s="247" t="s">
        <v>612</v>
      </c>
      <c r="B61" s="243" t="s">
        <v>613</v>
      </c>
      <c r="C61" s="254" t="s">
        <v>1090</v>
      </c>
      <c r="D61" s="255">
        <v>7813</v>
      </c>
      <c r="E61" s="246">
        <v>0</v>
      </c>
      <c r="F61" s="256" t="s">
        <v>395</v>
      </c>
      <c r="G61" s="251" t="s">
        <v>353</v>
      </c>
      <c r="H61" s="251" t="s">
        <v>1011</v>
      </c>
      <c r="I61" s="257" t="str">
        <f t="shared" si="0"/>
        <v>50434101d</v>
      </c>
      <c r="J61" s="249" t="str">
        <f t="shared" si="1"/>
        <v>50434101026 03</v>
      </c>
      <c r="K61" s="250" t="s">
        <v>1067</v>
      </c>
      <c r="L61" s="249" t="str">
        <f t="shared" si="2"/>
        <v>50434101026 03B</v>
      </c>
      <c r="M61" s="250" t="str">
        <f t="shared" si="3"/>
        <v>Slovenská kanoistikadBMartin Nemček</v>
      </c>
    </row>
    <row r="62" spans="1:13">
      <c r="A62" s="247" t="s">
        <v>612</v>
      </c>
      <c r="B62" s="243" t="s">
        <v>613</v>
      </c>
      <c r="C62" s="254" t="s">
        <v>1091</v>
      </c>
      <c r="D62" s="255">
        <v>62000</v>
      </c>
      <c r="E62" s="246">
        <v>0</v>
      </c>
      <c r="F62" s="256" t="s">
        <v>395</v>
      </c>
      <c r="G62" s="251" t="s">
        <v>353</v>
      </c>
      <c r="H62" s="251" t="s">
        <v>1011</v>
      </c>
      <c r="I62" s="257" t="str">
        <f t="shared" si="0"/>
        <v>50434101d</v>
      </c>
      <c r="J62" s="249" t="str">
        <f t="shared" si="1"/>
        <v>50434101026 03</v>
      </c>
      <c r="K62" s="250" t="s">
        <v>1067</v>
      </c>
      <c r="L62" s="249" t="str">
        <f t="shared" si="2"/>
        <v>50434101026 03B</v>
      </c>
      <c r="M62" s="250" t="str">
        <f t="shared" si="3"/>
        <v>Slovenská kanoistikadBMatej Beňuš</v>
      </c>
    </row>
    <row r="63" spans="1:13">
      <c r="A63" s="247" t="s">
        <v>612</v>
      </c>
      <c r="B63" s="243" t="s">
        <v>613</v>
      </c>
      <c r="C63" s="254" t="s">
        <v>1092</v>
      </c>
      <c r="D63" s="255">
        <v>5000</v>
      </c>
      <c r="E63" s="246">
        <v>0</v>
      </c>
      <c r="F63" s="256" t="s">
        <v>395</v>
      </c>
      <c r="G63" s="251" t="s">
        <v>353</v>
      </c>
      <c r="H63" s="251" t="s">
        <v>1011</v>
      </c>
      <c r="I63" s="257" t="str">
        <f t="shared" si="0"/>
        <v>50434101d</v>
      </c>
      <c r="J63" s="249" t="str">
        <f t="shared" si="1"/>
        <v>50434101026 03</v>
      </c>
      <c r="K63" s="250" t="s">
        <v>1067</v>
      </c>
      <c r="L63" s="249" t="str">
        <f t="shared" si="2"/>
        <v>50434101026 03B</v>
      </c>
      <c r="M63" s="250" t="str">
        <f t="shared" si="3"/>
        <v>Slovenská kanoistikadBMatej Pašek</v>
      </c>
    </row>
    <row r="64" spans="1:13">
      <c r="A64" s="247" t="s">
        <v>612</v>
      </c>
      <c r="B64" s="243" t="s">
        <v>613</v>
      </c>
      <c r="C64" s="254" t="s">
        <v>1093</v>
      </c>
      <c r="D64" s="255">
        <v>26000</v>
      </c>
      <c r="E64" s="246">
        <v>0</v>
      </c>
      <c r="F64" s="256" t="s">
        <v>395</v>
      </c>
      <c r="G64" s="251" t="s">
        <v>353</v>
      </c>
      <c r="H64" s="251" t="s">
        <v>1011</v>
      </c>
      <c r="I64" s="257" t="str">
        <f t="shared" si="0"/>
        <v>50434101d</v>
      </c>
      <c r="J64" s="249" t="str">
        <f t="shared" si="1"/>
        <v>50434101026 03</v>
      </c>
      <c r="K64" s="250" t="s">
        <v>1067</v>
      </c>
      <c r="L64" s="249" t="str">
        <f t="shared" si="2"/>
        <v>50434101026 03B</v>
      </c>
      <c r="M64" s="250" t="str">
        <f t="shared" si="3"/>
        <v>Slovenská kanoistikadBMatúš Jedinák</v>
      </c>
    </row>
    <row r="65" spans="1:13">
      <c r="A65" s="247" t="s">
        <v>612</v>
      </c>
      <c r="B65" s="243" t="s">
        <v>613</v>
      </c>
      <c r="C65" s="254" t="s">
        <v>1094</v>
      </c>
      <c r="D65" s="252">
        <v>15000</v>
      </c>
      <c r="E65" s="246">
        <v>0</v>
      </c>
      <c r="F65" s="256" t="s">
        <v>395</v>
      </c>
      <c r="G65" s="251" t="s">
        <v>353</v>
      </c>
      <c r="H65" s="251" t="s">
        <v>1011</v>
      </c>
      <c r="I65" s="257" t="str">
        <f t="shared" si="0"/>
        <v>50434101d</v>
      </c>
      <c r="J65" s="249" t="str">
        <f t="shared" si="1"/>
        <v>50434101026 03</v>
      </c>
      <c r="K65" s="250" t="s">
        <v>1067</v>
      </c>
      <c r="L65" s="249" t="str">
        <f t="shared" si="2"/>
        <v>50434101026 03B</v>
      </c>
      <c r="M65" s="250" t="str">
        <f t="shared" si="3"/>
        <v>Slovenská kanoistikadBMichaela Haššová</v>
      </c>
    </row>
    <row r="66" spans="1:13">
      <c r="A66" s="247" t="s">
        <v>612</v>
      </c>
      <c r="B66" s="243" t="s">
        <v>613</v>
      </c>
      <c r="C66" s="254" t="s">
        <v>1095</v>
      </c>
      <c r="D66" s="252">
        <v>52000</v>
      </c>
      <c r="E66" s="246">
        <v>0</v>
      </c>
      <c r="F66" s="256" t="s">
        <v>395</v>
      </c>
      <c r="G66" s="251" t="s">
        <v>353</v>
      </c>
      <c r="H66" s="251" t="s">
        <v>1011</v>
      </c>
      <c r="I66" s="257" t="str">
        <f t="shared" ref="I66:I129" si="4">A66&amp;F66</f>
        <v>50434101d</v>
      </c>
      <c r="J66" s="249" t="str">
        <f t="shared" ref="J66:J129" si="5">A66&amp;G66</f>
        <v>50434101026 03</v>
      </c>
      <c r="K66" s="250" t="s">
        <v>1067</v>
      </c>
      <c r="L66" s="249" t="str">
        <f t="shared" ref="L66:L129" si="6">A66&amp;G66&amp;H66</f>
        <v>50434101026 03B</v>
      </c>
      <c r="M66" s="250" t="str">
        <f t="shared" ref="M66:M129" si="7">B66&amp;F66&amp;H66&amp;C66</f>
        <v>Slovenská kanoistikadBMichal Martikán</v>
      </c>
    </row>
    <row r="67" spans="1:13">
      <c r="A67" s="247" t="s">
        <v>612</v>
      </c>
      <c r="B67" s="243" t="s">
        <v>613</v>
      </c>
      <c r="C67" s="254" t="s">
        <v>1096</v>
      </c>
      <c r="D67" s="252">
        <v>26000</v>
      </c>
      <c r="E67" s="246">
        <v>0</v>
      </c>
      <c r="F67" s="256" t="s">
        <v>395</v>
      </c>
      <c r="G67" s="251" t="s">
        <v>353</v>
      </c>
      <c r="H67" s="251" t="s">
        <v>1011</v>
      </c>
      <c r="I67" s="257" t="str">
        <f t="shared" si="4"/>
        <v>50434101d</v>
      </c>
      <c r="J67" s="249" t="str">
        <f t="shared" si="5"/>
        <v>50434101026 03</v>
      </c>
      <c r="K67" s="250" t="s">
        <v>1067</v>
      </c>
      <c r="L67" s="249" t="str">
        <f t="shared" si="6"/>
        <v>50434101026 03B</v>
      </c>
      <c r="M67" s="250" t="str">
        <f t="shared" si="7"/>
        <v>Slovenská kanoistikadBMonika Škáchová</v>
      </c>
    </row>
    <row r="68" spans="1:13">
      <c r="A68" s="247" t="s">
        <v>612</v>
      </c>
      <c r="B68" s="243" t="s">
        <v>613</v>
      </c>
      <c r="C68" s="254" t="s">
        <v>1097</v>
      </c>
      <c r="D68" s="252">
        <v>72000</v>
      </c>
      <c r="E68" s="246">
        <v>0</v>
      </c>
      <c r="F68" s="256" t="s">
        <v>395</v>
      </c>
      <c r="G68" s="251" t="s">
        <v>353</v>
      </c>
      <c r="H68" s="251" t="s">
        <v>1011</v>
      </c>
      <c r="I68" s="257" t="str">
        <f t="shared" si="4"/>
        <v>50434101d</v>
      </c>
      <c r="J68" s="249" t="str">
        <f t="shared" si="5"/>
        <v>50434101026 03</v>
      </c>
      <c r="K68" s="250" t="s">
        <v>1067</v>
      </c>
      <c r="L68" s="249" t="str">
        <f t="shared" si="6"/>
        <v>50434101026 03B</v>
      </c>
      <c r="M68" s="250" t="str">
        <f t="shared" si="7"/>
        <v>Slovenská kanoistikadBPeter Gelle, Adam Botek</v>
      </c>
    </row>
    <row r="69" spans="1:13">
      <c r="A69" s="247" t="s">
        <v>612</v>
      </c>
      <c r="B69" s="243" t="s">
        <v>613</v>
      </c>
      <c r="C69" s="254" t="s">
        <v>1098</v>
      </c>
      <c r="D69" s="252">
        <v>26000</v>
      </c>
      <c r="E69" s="246">
        <v>0</v>
      </c>
      <c r="F69" s="256" t="s">
        <v>395</v>
      </c>
      <c r="G69" s="251" t="s">
        <v>353</v>
      </c>
      <c r="H69" s="251" t="s">
        <v>1011</v>
      </c>
      <c r="I69" s="257" t="str">
        <f t="shared" si="4"/>
        <v>50434101d</v>
      </c>
      <c r="J69" s="249" t="str">
        <f t="shared" si="5"/>
        <v>50434101026 03</v>
      </c>
      <c r="K69" s="250" t="s">
        <v>1067</v>
      </c>
      <c r="L69" s="249" t="str">
        <f t="shared" si="6"/>
        <v>50434101026 03B</v>
      </c>
      <c r="M69" s="250" t="str">
        <f t="shared" si="7"/>
        <v>Slovenská kanoistikadBCsaba Zalka</v>
      </c>
    </row>
    <row r="70" spans="1:13">
      <c r="A70" s="247" t="s">
        <v>612</v>
      </c>
      <c r="B70" s="243" t="s">
        <v>613</v>
      </c>
      <c r="C70" s="254" t="s">
        <v>1099</v>
      </c>
      <c r="D70" s="252">
        <v>37250</v>
      </c>
      <c r="E70" s="246">
        <v>0</v>
      </c>
      <c r="F70" s="256" t="s">
        <v>395</v>
      </c>
      <c r="G70" s="251" t="s">
        <v>353</v>
      </c>
      <c r="H70" s="251" t="s">
        <v>1011</v>
      </c>
      <c r="I70" s="257" t="str">
        <f t="shared" si="4"/>
        <v>50434101d</v>
      </c>
      <c r="J70" s="249" t="str">
        <f t="shared" si="5"/>
        <v>50434101026 03</v>
      </c>
      <c r="K70" s="250" t="s">
        <v>1067</v>
      </c>
      <c r="L70" s="249" t="str">
        <f t="shared" si="6"/>
        <v>50434101026 03B</v>
      </c>
      <c r="M70" s="250" t="str">
        <f t="shared" si="7"/>
        <v>Slovenská kanoistikadBSamuel Baláž, Milan Fraňa</v>
      </c>
    </row>
    <row r="71" spans="1:13">
      <c r="A71" s="247" t="s">
        <v>612</v>
      </c>
      <c r="B71" s="243" t="s">
        <v>613</v>
      </c>
      <c r="C71" s="254" t="s">
        <v>1100</v>
      </c>
      <c r="D71" s="252">
        <v>12500</v>
      </c>
      <c r="E71" s="246">
        <v>0</v>
      </c>
      <c r="F71" s="256" t="s">
        <v>395</v>
      </c>
      <c r="G71" s="251" t="s">
        <v>353</v>
      </c>
      <c r="H71" s="251" t="s">
        <v>1011</v>
      </c>
      <c r="I71" s="257" t="str">
        <f t="shared" si="4"/>
        <v>50434101d</v>
      </c>
      <c r="J71" s="249" t="str">
        <f t="shared" si="5"/>
        <v>50434101026 03</v>
      </c>
      <c r="K71" s="250" t="s">
        <v>1067</v>
      </c>
      <c r="L71" s="249" t="str">
        <f t="shared" si="6"/>
        <v>50434101026 03B</v>
      </c>
      <c r="M71" s="250" t="str">
        <f t="shared" si="7"/>
        <v>Slovenská kanoistikadBSimona Maceková</v>
      </c>
    </row>
    <row r="72" spans="1:13">
      <c r="A72" s="247" t="s">
        <v>612</v>
      </c>
      <c r="B72" s="243" t="s">
        <v>613</v>
      </c>
      <c r="C72" s="254" t="s">
        <v>1101</v>
      </c>
      <c r="D72" s="252">
        <v>26000</v>
      </c>
      <c r="E72" s="246">
        <v>0</v>
      </c>
      <c r="F72" s="256" t="s">
        <v>395</v>
      </c>
      <c r="G72" s="251" t="s">
        <v>353</v>
      </c>
      <c r="H72" s="251" t="s">
        <v>1011</v>
      </c>
      <c r="I72" s="257" t="str">
        <f t="shared" si="4"/>
        <v>50434101d</v>
      </c>
      <c r="J72" s="249" t="str">
        <f t="shared" si="5"/>
        <v>50434101026 03</v>
      </c>
      <c r="K72" s="250" t="s">
        <v>1067</v>
      </c>
      <c r="L72" s="249" t="str">
        <f t="shared" si="6"/>
        <v>50434101026 03B</v>
      </c>
      <c r="M72" s="250" t="str">
        <f t="shared" si="7"/>
        <v>Slovenská kanoistikadBSoňa Stanovská</v>
      </c>
    </row>
    <row r="73" spans="1:13">
      <c r="A73" s="247" t="s">
        <v>612</v>
      </c>
      <c r="B73" s="243" t="s">
        <v>613</v>
      </c>
      <c r="C73" s="254" t="s">
        <v>1102</v>
      </c>
      <c r="D73" s="252">
        <v>5000</v>
      </c>
      <c r="E73" s="246">
        <v>0</v>
      </c>
      <c r="F73" s="256" t="s">
        <v>395</v>
      </c>
      <c r="G73" s="251" t="s">
        <v>353</v>
      </c>
      <c r="H73" s="251" t="s">
        <v>1011</v>
      </c>
      <c r="I73" s="257" t="str">
        <f t="shared" si="4"/>
        <v>50434101d</v>
      </c>
      <c r="J73" s="249" t="str">
        <f t="shared" si="5"/>
        <v>50434101026 03</v>
      </c>
      <c r="K73" s="250" t="s">
        <v>1067</v>
      </c>
      <c r="L73" s="249" t="str">
        <f t="shared" si="6"/>
        <v>50434101026 03B</v>
      </c>
      <c r="M73" s="250" t="str">
        <f t="shared" si="7"/>
        <v>Slovenská kanoistikadBTomáš Holka</v>
      </c>
    </row>
    <row r="74" spans="1:13">
      <c r="A74" s="225" t="s">
        <v>619</v>
      </c>
      <c r="B74" s="243" t="s">
        <v>620</v>
      </c>
      <c r="C74" s="244" t="s">
        <v>1103</v>
      </c>
      <c r="D74" s="245">
        <v>1299636</v>
      </c>
      <c r="E74" s="246">
        <v>0</v>
      </c>
      <c r="F74" s="247" t="s">
        <v>389</v>
      </c>
      <c r="G74" s="244" t="s">
        <v>351</v>
      </c>
      <c r="H74" s="244" t="s">
        <v>1011</v>
      </c>
      <c r="I74" s="248" t="str">
        <f t="shared" si="4"/>
        <v>42133700a</v>
      </c>
      <c r="J74" s="249" t="str">
        <f t="shared" si="5"/>
        <v>42133700026 02</v>
      </c>
      <c r="K74" s="250" t="s">
        <v>1104</v>
      </c>
      <c r="L74" s="249" t="str">
        <f t="shared" si="6"/>
        <v>42133700026 02B</v>
      </c>
      <c r="M74" s="250" t="str">
        <f t="shared" si="7"/>
        <v>Slovenská lyžiarska asociáciaaBlyžovanie - bežné transfery</v>
      </c>
    </row>
    <row r="75" spans="1:13">
      <c r="A75" s="225" t="s">
        <v>619</v>
      </c>
      <c r="B75" s="243" t="s">
        <v>620</v>
      </c>
      <c r="C75" s="244" t="s">
        <v>1105</v>
      </c>
      <c r="D75" s="245">
        <v>7000</v>
      </c>
      <c r="E75" s="246">
        <v>0</v>
      </c>
      <c r="F75" s="247" t="s">
        <v>389</v>
      </c>
      <c r="G75" s="244" t="s">
        <v>351</v>
      </c>
      <c r="H75" s="244" t="s">
        <v>1063</v>
      </c>
      <c r="I75" s="248" t="str">
        <f t="shared" si="4"/>
        <v>42133700a</v>
      </c>
      <c r="J75" s="249" t="str">
        <f t="shared" si="5"/>
        <v>42133700026 02</v>
      </c>
      <c r="K75" s="250" t="s">
        <v>1104</v>
      </c>
      <c r="L75" s="249" t="str">
        <f t="shared" si="6"/>
        <v>42133700026 02K</v>
      </c>
      <c r="M75" s="250" t="str">
        <f t="shared" si="7"/>
        <v>Slovenská lyžiarska asociáciaaKlyžovanie - kapitálové transfery (1x motorová štvorkolka na prepravu materiálu a stavbu tratí na podujatiach lyžovania na tráve)</v>
      </c>
    </row>
    <row r="76" spans="1:13">
      <c r="A76" s="247" t="s">
        <v>619</v>
      </c>
      <c r="B76" s="243" t="s">
        <v>620</v>
      </c>
      <c r="C76" s="254" t="s">
        <v>1106</v>
      </c>
      <c r="D76" s="255">
        <v>56000</v>
      </c>
      <c r="E76" s="246">
        <v>0</v>
      </c>
      <c r="F76" s="256" t="s">
        <v>395</v>
      </c>
      <c r="G76" s="251" t="s">
        <v>353</v>
      </c>
      <c r="H76" s="251" t="s">
        <v>1011</v>
      </c>
      <c r="I76" s="257" t="str">
        <f t="shared" si="4"/>
        <v>42133700d</v>
      </c>
      <c r="J76" s="249" t="str">
        <f t="shared" si="5"/>
        <v>42133700026 03</v>
      </c>
      <c r="K76" s="250" t="s">
        <v>1104</v>
      </c>
      <c r="L76" s="249" t="str">
        <f t="shared" si="6"/>
        <v>42133700026 03B</v>
      </c>
      <c r="M76" s="250" t="str">
        <f t="shared" si="7"/>
        <v>Slovenská lyžiarska asociáciadBAndreas Žampa, Matej Falat</v>
      </c>
    </row>
    <row r="77" spans="1:13">
      <c r="A77" s="247" t="s">
        <v>619</v>
      </c>
      <c r="B77" s="243" t="s">
        <v>620</v>
      </c>
      <c r="C77" s="254" t="s">
        <v>1107</v>
      </c>
      <c r="D77" s="255">
        <v>52000</v>
      </c>
      <c r="E77" s="246">
        <v>0</v>
      </c>
      <c r="F77" s="256" t="s">
        <v>395</v>
      </c>
      <c r="G77" s="251" t="s">
        <v>353</v>
      </c>
      <c r="H77" s="251" t="s">
        <v>1011</v>
      </c>
      <c r="I77" s="257" t="str">
        <f t="shared" si="4"/>
        <v>42133700d</v>
      </c>
      <c r="J77" s="249" t="str">
        <f t="shared" si="5"/>
        <v>42133700026 03</v>
      </c>
      <c r="K77" s="250" t="s">
        <v>1104</v>
      </c>
      <c r="L77" s="249" t="str">
        <f t="shared" si="6"/>
        <v>42133700026 03B</v>
      </c>
      <c r="M77" s="250" t="str">
        <f t="shared" si="7"/>
        <v>Slovenská lyžiarska asociáciadBPetra Vlhová</v>
      </c>
    </row>
    <row r="78" spans="1:13">
      <c r="A78" s="247" t="s">
        <v>619</v>
      </c>
      <c r="B78" s="243" t="s">
        <v>620</v>
      </c>
      <c r="C78" s="254" t="s">
        <v>1108</v>
      </c>
      <c r="D78" s="255">
        <v>15000</v>
      </c>
      <c r="E78" s="246">
        <v>0</v>
      </c>
      <c r="F78" s="256" t="s">
        <v>395</v>
      </c>
      <c r="G78" s="251" t="s">
        <v>353</v>
      </c>
      <c r="H78" s="251" t="s">
        <v>1011</v>
      </c>
      <c r="I78" s="257" t="str">
        <f t="shared" si="4"/>
        <v>42133700d</v>
      </c>
      <c r="J78" s="249" t="str">
        <f t="shared" si="5"/>
        <v>42133700026 03</v>
      </c>
      <c r="K78" s="250" t="s">
        <v>1104</v>
      </c>
      <c r="L78" s="249" t="str">
        <f t="shared" si="6"/>
        <v>42133700026 03B</v>
      </c>
      <c r="M78" s="250" t="str">
        <f t="shared" si="7"/>
        <v>Slovenská lyžiarska asociáciadBSamuel Jaroš</v>
      </c>
    </row>
    <row r="79" spans="1:13">
      <c r="A79" s="225" t="s">
        <v>629</v>
      </c>
      <c r="B79" s="243" t="s">
        <v>630</v>
      </c>
      <c r="C79" s="251" t="s">
        <v>1109</v>
      </c>
      <c r="D79" s="252">
        <v>162299</v>
      </c>
      <c r="E79" s="246">
        <v>0</v>
      </c>
      <c r="F79" s="256" t="s">
        <v>389</v>
      </c>
      <c r="G79" s="244" t="s">
        <v>351</v>
      </c>
      <c r="H79" s="244" t="s">
        <v>1011</v>
      </c>
      <c r="I79" s="248" t="str">
        <f t="shared" si="4"/>
        <v>30813883a</v>
      </c>
      <c r="J79" s="249" t="str">
        <f t="shared" si="5"/>
        <v>30813883026 02</v>
      </c>
      <c r="K79" s="250" t="s">
        <v>1110</v>
      </c>
      <c r="L79" s="249" t="str">
        <f t="shared" si="6"/>
        <v>30813883026 02B</v>
      </c>
      <c r="M79" s="250" t="str">
        <f t="shared" si="7"/>
        <v>Slovenská motocyklová federáciaaBmotocyklový šport - bežné transfery</v>
      </c>
    </row>
    <row r="80" spans="1:13">
      <c r="A80" s="225" t="s">
        <v>638</v>
      </c>
      <c r="B80" s="243" t="s">
        <v>639</v>
      </c>
      <c r="C80" s="251" t="s">
        <v>1111</v>
      </c>
      <c r="D80" s="252">
        <v>16411</v>
      </c>
      <c r="E80" s="246">
        <v>0</v>
      </c>
      <c r="F80" s="256" t="s">
        <v>389</v>
      </c>
      <c r="G80" s="244" t="s">
        <v>351</v>
      </c>
      <c r="H80" s="244" t="s">
        <v>1011</v>
      </c>
      <c r="I80" s="248" t="str">
        <f t="shared" si="4"/>
        <v>34057587a</v>
      </c>
      <c r="J80" s="249" t="str">
        <f t="shared" si="5"/>
        <v>34057587026 02</v>
      </c>
      <c r="K80" s="250" t="s">
        <v>1112</v>
      </c>
      <c r="L80" s="249" t="str">
        <f t="shared" si="6"/>
        <v>34057587026 02B</v>
      </c>
      <c r="M80" s="250" t="str">
        <f t="shared" si="7"/>
        <v>Slovenská Muay - Thai asociáciaaBthajský box - bežné transfery</v>
      </c>
    </row>
    <row r="81" spans="1:13">
      <c r="A81" s="225" t="s">
        <v>647</v>
      </c>
      <c r="B81" s="243" t="s">
        <v>648</v>
      </c>
      <c r="C81" s="251" t="s">
        <v>1113</v>
      </c>
      <c r="D81" s="252">
        <v>2403879</v>
      </c>
      <c r="E81" s="246">
        <v>0</v>
      </c>
      <c r="F81" s="253" t="s">
        <v>389</v>
      </c>
      <c r="G81" s="244" t="s">
        <v>351</v>
      </c>
      <c r="H81" s="251" t="s">
        <v>1011</v>
      </c>
      <c r="I81" s="248" t="str">
        <f t="shared" si="4"/>
        <v>36068764a</v>
      </c>
      <c r="J81" s="249" t="str">
        <f t="shared" si="5"/>
        <v>36068764026 02</v>
      </c>
      <c r="K81" s="250" t="s">
        <v>1114</v>
      </c>
      <c r="L81" s="249" t="str">
        <f t="shared" si="6"/>
        <v>36068764026 02B</v>
      </c>
      <c r="M81" s="250" t="str">
        <f t="shared" si="7"/>
        <v>Slovenská plavecká federáciaaBplavecké športy - bežné transfery</v>
      </c>
    </row>
    <row r="82" spans="1:13">
      <c r="A82" s="225" t="s">
        <v>647</v>
      </c>
      <c r="B82" s="243" t="s">
        <v>648</v>
      </c>
      <c r="C82" s="244" t="s">
        <v>1115</v>
      </c>
      <c r="D82" s="245">
        <v>40000</v>
      </c>
      <c r="E82" s="246">
        <v>0</v>
      </c>
      <c r="F82" s="247" t="s">
        <v>389</v>
      </c>
      <c r="G82" s="244" t="s">
        <v>351</v>
      </c>
      <c r="H82" s="244" t="s">
        <v>1063</v>
      </c>
      <c r="I82" s="248" t="str">
        <f t="shared" si="4"/>
        <v>36068764a</v>
      </c>
      <c r="J82" s="249" t="str">
        <f t="shared" si="5"/>
        <v>36068764026 02</v>
      </c>
      <c r="K82" s="250" t="s">
        <v>1114</v>
      </c>
      <c r="L82" s="249" t="str">
        <f t="shared" si="6"/>
        <v>36068764026 02K</v>
      </c>
      <c r="M82" s="250" t="str">
        <f t="shared" si="7"/>
        <v>Slovenská plavecká federáciaaKplavecké športy - kapitálové transfery (mikrobus pre 9 osôb)</v>
      </c>
    </row>
    <row r="83" spans="1:13">
      <c r="A83" s="247" t="s">
        <v>647</v>
      </c>
      <c r="B83" s="243" t="s">
        <v>648</v>
      </c>
      <c r="C83" s="254" t="s">
        <v>1116</v>
      </c>
      <c r="D83" s="255">
        <v>10000</v>
      </c>
      <c r="E83" s="246">
        <v>0</v>
      </c>
      <c r="F83" s="256" t="s">
        <v>395</v>
      </c>
      <c r="G83" s="251" t="s">
        <v>353</v>
      </c>
      <c r="H83" s="251" t="s">
        <v>1011</v>
      </c>
      <c r="I83" s="257" t="str">
        <f t="shared" si="4"/>
        <v>36068764d</v>
      </c>
      <c r="J83" s="249" t="str">
        <f t="shared" si="5"/>
        <v>36068764026 03</v>
      </c>
      <c r="K83" s="250" t="s">
        <v>1114</v>
      </c>
      <c r="L83" s="249" t="str">
        <f t="shared" si="6"/>
        <v>36068764026 03B</v>
      </c>
      <c r="M83" s="250" t="str">
        <f t="shared" si="7"/>
        <v>Slovenská plavecká federáciadBRichard Nagy</v>
      </c>
    </row>
    <row r="84" spans="1:13">
      <c r="A84" s="247" t="s">
        <v>647</v>
      </c>
      <c r="B84" s="243" t="s">
        <v>648</v>
      </c>
      <c r="C84" s="254" t="s">
        <v>1117</v>
      </c>
      <c r="D84" s="255">
        <v>5000</v>
      </c>
      <c r="E84" s="246">
        <v>0</v>
      </c>
      <c r="F84" s="256" t="s">
        <v>395</v>
      </c>
      <c r="G84" s="251" t="s">
        <v>353</v>
      </c>
      <c r="H84" s="251" t="s">
        <v>1011</v>
      </c>
      <c r="I84" s="257" t="str">
        <f t="shared" si="4"/>
        <v>36068764d</v>
      </c>
      <c r="J84" s="249" t="str">
        <f t="shared" si="5"/>
        <v>36068764026 03</v>
      </c>
      <c r="K84" s="250" t="s">
        <v>1114</v>
      </c>
      <c r="L84" s="249" t="str">
        <f t="shared" si="6"/>
        <v>36068764026 03B</v>
      </c>
      <c r="M84" s="250" t="str">
        <f t="shared" si="7"/>
        <v>Slovenská plavecká federáciadBTamara Potocká</v>
      </c>
    </row>
    <row r="85" spans="1:13">
      <c r="A85" s="225" t="s">
        <v>654</v>
      </c>
      <c r="B85" s="243" t="s">
        <v>655</v>
      </c>
      <c r="C85" s="244" t="s">
        <v>1118</v>
      </c>
      <c r="D85" s="245">
        <v>25925</v>
      </c>
      <c r="E85" s="246">
        <v>0</v>
      </c>
      <c r="F85" s="247" t="s">
        <v>389</v>
      </c>
      <c r="G85" s="244" t="s">
        <v>351</v>
      </c>
      <c r="H85" s="244" t="s">
        <v>1011</v>
      </c>
      <c r="I85" s="248" t="str">
        <f t="shared" si="4"/>
        <v>30851459a</v>
      </c>
      <c r="J85" s="249" t="str">
        <f t="shared" si="5"/>
        <v>30851459026 02</v>
      </c>
      <c r="K85" s="250" t="s">
        <v>1119</v>
      </c>
      <c r="L85" s="249" t="str">
        <f t="shared" si="6"/>
        <v>30851459026 02B</v>
      </c>
      <c r="M85" s="250" t="str">
        <f t="shared" si="7"/>
        <v>Slovenská rugbyová úniaaBrugby - bežné transfery</v>
      </c>
    </row>
    <row r="86" spans="1:13">
      <c r="A86" s="225" t="s">
        <v>662</v>
      </c>
      <c r="B86" s="243" t="s">
        <v>663</v>
      </c>
      <c r="C86" s="244" t="s">
        <v>1120</v>
      </c>
      <c r="D86" s="245">
        <v>15000</v>
      </c>
      <c r="E86" s="246">
        <v>0</v>
      </c>
      <c r="F86" s="247" t="s">
        <v>389</v>
      </c>
      <c r="G86" s="244" t="s">
        <v>351</v>
      </c>
      <c r="H86" s="244" t="s">
        <v>1011</v>
      </c>
      <c r="I86" s="248" t="str">
        <f t="shared" si="4"/>
        <v>37998919a</v>
      </c>
      <c r="J86" s="249" t="str">
        <f t="shared" si="5"/>
        <v>37998919026 02</v>
      </c>
      <c r="K86" s="250" t="s">
        <v>1121</v>
      </c>
      <c r="L86" s="249" t="str">
        <f t="shared" si="6"/>
        <v>37998919026 02B</v>
      </c>
      <c r="M86" s="250" t="str">
        <f t="shared" si="7"/>
        <v>Slovenská skialpinistická asociáciaaBskialpinizmus - bežné transfery</v>
      </c>
    </row>
    <row r="87" spans="1:13">
      <c r="A87" s="225" t="s">
        <v>672</v>
      </c>
      <c r="B87" s="243" t="s">
        <v>673</v>
      </c>
      <c r="C87" s="251" t="s">
        <v>1122</v>
      </c>
      <c r="D87" s="252">
        <v>54919</v>
      </c>
      <c r="E87" s="246">
        <v>0</v>
      </c>
      <c r="F87" s="256" t="s">
        <v>389</v>
      </c>
      <c r="G87" s="251" t="s">
        <v>351</v>
      </c>
      <c r="H87" s="251" t="s">
        <v>1011</v>
      </c>
      <c r="I87" s="248" t="str">
        <f t="shared" si="4"/>
        <v>17316723a</v>
      </c>
      <c r="J87" s="249" t="str">
        <f t="shared" si="5"/>
        <v>17316723026 02</v>
      </c>
      <c r="K87" s="250" t="s">
        <v>1123</v>
      </c>
      <c r="L87" s="249" t="str">
        <f t="shared" si="6"/>
        <v>17316723026 02B</v>
      </c>
      <c r="M87" s="250" t="str">
        <f t="shared" si="7"/>
        <v>Slovenská softballová asociáciaaBsoftbal - bežné transfery</v>
      </c>
    </row>
    <row r="88" spans="1:13">
      <c r="A88" s="225" t="s">
        <v>677</v>
      </c>
      <c r="B88" s="243" t="s">
        <v>678</v>
      </c>
      <c r="C88" s="251" t="s">
        <v>1124</v>
      </c>
      <c r="D88" s="252">
        <v>17284</v>
      </c>
      <c r="E88" s="246">
        <v>0</v>
      </c>
      <c r="F88" s="256" t="s">
        <v>389</v>
      </c>
      <c r="G88" s="251" t="s">
        <v>351</v>
      </c>
      <c r="H88" s="251" t="s">
        <v>1011</v>
      </c>
      <c r="I88" s="248" t="str">
        <f t="shared" si="4"/>
        <v>30807018a</v>
      </c>
      <c r="J88" s="249" t="str">
        <f t="shared" si="5"/>
        <v>30807018026 02</v>
      </c>
      <c r="K88" s="250" t="s">
        <v>1125</v>
      </c>
      <c r="L88" s="249" t="str">
        <f t="shared" si="6"/>
        <v>30807018026 02B</v>
      </c>
      <c r="M88" s="250" t="str">
        <f t="shared" si="7"/>
        <v>Slovenská squashová asociáciaaBsquash - bežné transfery</v>
      </c>
    </row>
    <row r="89" spans="1:13">
      <c r="A89" s="225" t="s">
        <v>683</v>
      </c>
      <c r="B89" s="243" t="s">
        <v>684</v>
      </c>
      <c r="C89" s="251" t="s">
        <v>1126</v>
      </c>
      <c r="D89" s="252">
        <v>264768</v>
      </c>
      <c r="E89" s="246">
        <v>0</v>
      </c>
      <c r="F89" s="256" t="s">
        <v>389</v>
      </c>
      <c r="G89" s="251" t="s">
        <v>351</v>
      </c>
      <c r="H89" s="251" t="s">
        <v>1011</v>
      </c>
      <c r="I89" s="248" t="str">
        <f t="shared" si="4"/>
        <v>31745466a</v>
      </c>
      <c r="J89" s="249" t="str">
        <f t="shared" si="5"/>
        <v>31745466026 02</v>
      </c>
      <c r="K89" s="250" t="s">
        <v>1127</v>
      </c>
      <c r="L89" s="249" t="str">
        <f t="shared" si="6"/>
        <v>31745466026 02B</v>
      </c>
      <c r="M89" s="250" t="str">
        <f t="shared" si="7"/>
        <v>Slovenská triatlonová úniaaBtriatlon - bežné transfery</v>
      </c>
    </row>
    <row r="90" spans="1:13">
      <c r="A90" s="225" t="s">
        <v>688</v>
      </c>
      <c r="B90" s="243" t="s">
        <v>689</v>
      </c>
      <c r="C90" s="251" t="s">
        <v>1128</v>
      </c>
      <c r="D90" s="252">
        <v>2075376</v>
      </c>
      <c r="E90" s="246">
        <v>0</v>
      </c>
      <c r="F90" s="256" t="s">
        <v>389</v>
      </c>
      <c r="G90" s="251" t="s">
        <v>351</v>
      </c>
      <c r="H90" s="251" t="s">
        <v>1011</v>
      </c>
      <c r="I90" s="248" t="str">
        <f t="shared" si="4"/>
        <v>00688819a</v>
      </c>
      <c r="J90" s="249" t="str">
        <f t="shared" si="5"/>
        <v>00688819026 02</v>
      </c>
      <c r="K90" s="250" t="s">
        <v>1129</v>
      </c>
      <c r="L90" s="249" t="str">
        <f t="shared" si="6"/>
        <v>00688819026 02B</v>
      </c>
      <c r="M90" s="250" t="str">
        <f t="shared" si="7"/>
        <v>Slovenská volejbalová federáciaaBvolejbal - bežné transfery</v>
      </c>
    </row>
    <row r="91" spans="1:13">
      <c r="A91" s="225" t="s">
        <v>688</v>
      </c>
      <c r="B91" s="243" t="s">
        <v>689</v>
      </c>
      <c r="C91" s="244" t="s">
        <v>1130</v>
      </c>
      <c r="D91" s="245">
        <v>10000</v>
      </c>
      <c r="E91" s="246">
        <v>0</v>
      </c>
      <c r="F91" s="247" t="s">
        <v>389</v>
      </c>
      <c r="G91" s="244" t="s">
        <v>351</v>
      </c>
      <c r="H91" s="244" t="s">
        <v>1063</v>
      </c>
      <c r="I91" s="248" t="str">
        <f t="shared" si="4"/>
        <v>00688819a</v>
      </c>
      <c r="J91" s="249" t="str">
        <f t="shared" si="5"/>
        <v>00688819026 02</v>
      </c>
      <c r="K91" s="250" t="s">
        <v>1129</v>
      </c>
      <c r="L91" s="249" t="str">
        <f t="shared" si="6"/>
        <v>00688819026 02K</v>
      </c>
      <c r="M91" s="250" t="str">
        <f t="shared" si="7"/>
        <v>Slovenská volejbalová federáciaaKvolejbal - kapitálové transfery (medicínsko - fyzioterapeutický prístroj)</v>
      </c>
    </row>
    <row r="92" spans="1:13">
      <c r="A92" s="225" t="s">
        <v>694</v>
      </c>
      <c r="B92" s="243" t="s">
        <v>695</v>
      </c>
      <c r="C92" s="244" t="s">
        <v>1131</v>
      </c>
      <c r="D92" s="245">
        <v>2686153</v>
      </c>
      <c r="E92" s="246">
        <v>0</v>
      </c>
      <c r="F92" s="247" t="s">
        <v>389</v>
      </c>
      <c r="G92" s="244" t="s">
        <v>351</v>
      </c>
      <c r="H92" s="244" t="s">
        <v>1011</v>
      </c>
      <c r="I92" s="248" t="str">
        <f t="shared" si="4"/>
        <v>36063835a</v>
      </c>
      <c r="J92" s="249" t="str">
        <f t="shared" si="5"/>
        <v>36063835026 02</v>
      </c>
      <c r="K92" s="250" t="s">
        <v>1132</v>
      </c>
      <c r="L92" s="249" t="str">
        <f t="shared" si="6"/>
        <v>36063835026 02B</v>
      </c>
      <c r="M92" s="250" t="str">
        <f t="shared" si="7"/>
        <v>Slovenský atletický zväzaBatletika - bežné transfery</v>
      </c>
    </row>
    <row r="93" spans="1:13">
      <c r="A93" s="225" t="s">
        <v>694</v>
      </c>
      <c r="B93" s="243" t="s">
        <v>695</v>
      </c>
      <c r="C93" s="244" t="s">
        <v>1133</v>
      </c>
      <c r="D93" s="245">
        <v>120000</v>
      </c>
      <c r="E93" s="246">
        <v>0</v>
      </c>
      <c r="F93" s="247" t="s">
        <v>389</v>
      </c>
      <c r="G93" s="244" t="s">
        <v>351</v>
      </c>
      <c r="H93" s="244" t="s">
        <v>1063</v>
      </c>
      <c r="I93" s="248" t="str">
        <f t="shared" si="4"/>
        <v>36063835a</v>
      </c>
      <c r="J93" s="249" t="str">
        <f t="shared" si="5"/>
        <v>36063835026 02</v>
      </c>
      <c r="K93" s="250" t="s">
        <v>1132</v>
      </c>
      <c r="L93" s="249" t="str">
        <f t="shared" si="6"/>
        <v>36063835026 02K</v>
      </c>
      <c r="M93" s="250" t="str">
        <f t="shared" si="7"/>
        <v>Slovenský atletický zväzaKatletika - kapitálové transfery (atletické vybavenie, náčinie a náradie na dovybavenie atletických štadiónov, automobil pre potreby zväzu)</v>
      </c>
    </row>
    <row r="94" spans="1:13">
      <c r="A94" s="247" t="s">
        <v>694</v>
      </c>
      <c r="B94" s="243" t="s">
        <v>695</v>
      </c>
      <c r="C94" s="254" t="s">
        <v>1134</v>
      </c>
      <c r="D94" s="255">
        <v>15000</v>
      </c>
      <c r="E94" s="246">
        <v>0</v>
      </c>
      <c r="F94" s="256" t="s">
        <v>395</v>
      </c>
      <c r="G94" s="251" t="s">
        <v>353</v>
      </c>
      <c r="H94" s="251" t="s">
        <v>1011</v>
      </c>
      <c r="I94" s="257" t="str">
        <f t="shared" si="4"/>
        <v>36063835d</v>
      </c>
      <c r="J94" s="249" t="str">
        <f t="shared" si="5"/>
        <v>36063835026 03</v>
      </c>
      <c r="K94" s="250" t="s">
        <v>1132</v>
      </c>
      <c r="L94" s="249" t="str">
        <f t="shared" si="6"/>
        <v>36063835026 03B</v>
      </c>
      <c r="M94" s="250" t="str">
        <f t="shared" si="7"/>
        <v>Slovenský atletický zväzdBAndrej Paulíny</v>
      </c>
    </row>
    <row r="95" spans="1:13">
      <c r="A95" s="247" t="s">
        <v>694</v>
      </c>
      <c r="B95" s="243" t="s">
        <v>695</v>
      </c>
      <c r="C95" s="254" t="s">
        <v>1135</v>
      </c>
      <c r="D95" s="255">
        <v>5000</v>
      </c>
      <c r="E95" s="246">
        <v>0</v>
      </c>
      <c r="F95" s="256" t="s">
        <v>395</v>
      </c>
      <c r="G95" s="251" t="s">
        <v>353</v>
      </c>
      <c r="H95" s="251" t="s">
        <v>1011</v>
      </c>
      <c r="I95" s="257" t="str">
        <f t="shared" si="4"/>
        <v>36063835d</v>
      </c>
      <c r="J95" s="249" t="str">
        <f t="shared" si="5"/>
        <v>36063835026 03</v>
      </c>
      <c r="K95" s="250" t="s">
        <v>1132</v>
      </c>
      <c r="L95" s="249" t="str">
        <f t="shared" si="6"/>
        <v>36063835026 03B</v>
      </c>
      <c r="M95" s="250" t="str">
        <f t="shared" si="7"/>
        <v>Slovenský atletický zväzdBDaniel Kováč</v>
      </c>
    </row>
    <row r="96" spans="1:13">
      <c r="A96" s="247" t="s">
        <v>694</v>
      </c>
      <c r="B96" s="243" t="s">
        <v>695</v>
      </c>
      <c r="C96" s="254" t="s">
        <v>1136</v>
      </c>
      <c r="D96" s="255">
        <v>15000</v>
      </c>
      <c r="E96" s="246">
        <v>0</v>
      </c>
      <c r="F96" s="256" t="s">
        <v>395</v>
      </c>
      <c r="G96" s="251" t="s">
        <v>353</v>
      </c>
      <c r="H96" s="251" t="s">
        <v>1011</v>
      </c>
      <c r="I96" s="257" t="str">
        <f t="shared" si="4"/>
        <v>36063835d</v>
      </c>
      <c r="J96" s="249" t="str">
        <f t="shared" si="5"/>
        <v>36063835026 03</v>
      </c>
      <c r="K96" s="250" t="s">
        <v>1132</v>
      </c>
      <c r="L96" s="249" t="str">
        <f t="shared" si="6"/>
        <v>36063835026 03B</v>
      </c>
      <c r="M96" s="250" t="str">
        <f t="shared" si="7"/>
        <v>Slovenský atletický zväzdBEmma Zapletalová</v>
      </c>
    </row>
    <row r="97" spans="1:13">
      <c r="A97" s="247" t="s">
        <v>694</v>
      </c>
      <c r="B97" s="243" t="s">
        <v>695</v>
      </c>
      <c r="C97" s="254" t="s">
        <v>1137</v>
      </c>
      <c r="D97" s="255">
        <v>15000</v>
      </c>
      <c r="E97" s="246">
        <v>0</v>
      </c>
      <c r="F97" s="256" t="s">
        <v>395</v>
      </c>
      <c r="G97" s="251" t="s">
        <v>353</v>
      </c>
      <c r="H97" s="251" t="s">
        <v>1011</v>
      </c>
      <c r="I97" s="257" t="str">
        <f t="shared" si="4"/>
        <v>36063835d</v>
      </c>
      <c r="J97" s="249" t="str">
        <f t="shared" si="5"/>
        <v>36063835026 03</v>
      </c>
      <c r="K97" s="250" t="s">
        <v>1132</v>
      </c>
      <c r="L97" s="249" t="str">
        <f t="shared" si="6"/>
        <v>36063835026 03B</v>
      </c>
      <c r="M97" s="250" t="str">
        <f t="shared" si="7"/>
        <v>Slovenský atletický zväzdBGabriela Gajanová</v>
      </c>
    </row>
    <row r="98" spans="1:13">
      <c r="A98" s="247" t="s">
        <v>694</v>
      </c>
      <c r="B98" s="243" t="s">
        <v>695</v>
      </c>
      <c r="C98" s="254" t="s">
        <v>1138</v>
      </c>
      <c r="D98" s="255">
        <v>9375</v>
      </c>
      <c r="E98" s="246">
        <v>0</v>
      </c>
      <c r="F98" s="256" t="s">
        <v>395</v>
      </c>
      <c r="G98" s="251" t="s">
        <v>353</v>
      </c>
      <c r="H98" s="251" t="s">
        <v>1011</v>
      </c>
      <c r="I98" s="257" t="str">
        <f t="shared" si="4"/>
        <v>36063835d</v>
      </c>
      <c r="J98" s="249" t="str">
        <f t="shared" si="5"/>
        <v>36063835026 03</v>
      </c>
      <c r="K98" s="250" t="s">
        <v>1132</v>
      </c>
      <c r="L98" s="249" t="str">
        <f t="shared" si="6"/>
        <v>36063835026 03B</v>
      </c>
      <c r="M98" s="250" t="str">
        <f t="shared" si="7"/>
        <v>Slovenský atletický zväzdBIveta Putalová, Daniela Ledecká, Alexandra Bezeková</v>
      </c>
    </row>
    <row r="99" spans="1:13">
      <c r="A99" s="247" t="s">
        <v>694</v>
      </c>
      <c r="B99" s="243" t="s">
        <v>695</v>
      </c>
      <c r="C99" s="254" t="s">
        <v>1139</v>
      </c>
      <c r="D99" s="255">
        <v>26000</v>
      </c>
      <c r="E99" s="246">
        <v>0</v>
      </c>
      <c r="F99" s="256" t="s">
        <v>395</v>
      </c>
      <c r="G99" s="251" t="s">
        <v>353</v>
      </c>
      <c r="H99" s="251" t="s">
        <v>1011</v>
      </c>
      <c r="I99" s="257" t="str">
        <f t="shared" si="4"/>
        <v>36063835d</v>
      </c>
      <c r="J99" s="249" t="str">
        <f t="shared" si="5"/>
        <v>36063835026 03</v>
      </c>
      <c r="K99" s="250" t="s">
        <v>1132</v>
      </c>
      <c r="L99" s="249" t="str">
        <f t="shared" si="6"/>
        <v>36063835026 03B</v>
      </c>
      <c r="M99" s="250" t="str">
        <f t="shared" si="7"/>
        <v>Slovenský atletický zväzdBJán Volko</v>
      </c>
    </row>
    <row r="100" spans="1:13">
      <c r="A100" s="247" t="s">
        <v>694</v>
      </c>
      <c r="B100" s="243" t="s">
        <v>695</v>
      </c>
      <c r="C100" s="254" t="s">
        <v>1140</v>
      </c>
      <c r="D100" s="255">
        <v>10000</v>
      </c>
      <c r="E100" s="246">
        <v>0</v>
      </c>
      <c r="F100" s="256" t="s">
        <v>395</v>
      </c>
      <c r="G100" s="251" t="s">
        <v>353</v>
      </c>
      <c r="H100" s="251" t="s">
        <v>1011</v>
      </c>
      <c r="I100" s="257" t="str">
        <f t="shared" si="4"/>
        <v>36063835d</v>
      </c>
      <c r="J100" s="249" t="str">
        <f t="shared" si="5"/>
        <v>36063835026 03</v>
      </c>
      <c r="K100" s="250" t="s">
        <v>1132</v>
      </c>
      <c r="L100" s="249" t="str">
        <f t="shared" si="6"/>
        <v>36063835026 03B</v>
      </c>
      <c r="M100" s="250" t="str">
        <f t="shared" si="7"/>
        <v>Slovenský atletický zväzdBĽubomír Kubiš</v>
      </c>
    </row>
    <row r="101" spans="1:13">
      <c r="A101" s="247" t="s">
        <v>694</v>
      </c>
      <c r="B101" s="243" t="s">
        <v>695</v>
      </c>
      <c r="C101" s="254" t="s">
        <v>1141</v>
      </c>
      <c r="D101" s="255">
        <v>72000</v>
      </c>
      <c r="E101" s="246">
        <v>0</v>
      </c>
      <c r="F101" s="256" t="s">
        <v>395</v>
      </c>
      <c r="G101" s="251" t="s">
        <v>353</v>
      </c>
      <c r="H101" s="251" t="s">
        <v>1011</v>
      </c>
      <c r="I101" s="257" t="str">
        <f t="shared" si="4"/>
        <v>36063835d</v>
      </c>
      <c r="J101" s="249" t="str">
        <f t="shared" si="5"/>
        <v>36063835026 03</v>
      </c>
      <c r="K101" s="250" t="s">
        <v>1132</v>
      </c>
      <c r="L101" s="249" t="str">
        <f t="shared" si="6"/>
        <v>36063835026 03B</v>
      </c>
      <c r="M101" s="250" t="str">
        <f t="shared" si="7"/>
        <v>Slovenský atletický zväzdBMatej Tóth</v>
      </c>
    </row>
    <row r="102" spans="1:13">
      <c r="A102" s="247" t="s">
        <v>694</v>
      </c>
      <c r="B102" s="243" t="s">
        <v>695</v>
      </c>
      <c r="C102" s="254" t="s">
        <v>1142</v>
      </c>
      <c r="D102" s="255">
        <v>20000</v>
      </c>
      <c r="E102" s="246">
        <v>0</v>
      </c>
      <c r="F102" s="256" t="s">
        <v>395</v>
      </c>
      <c r="G102" s="251" t="s">
        <v>353</v>
      </c>
      <c r="H102" s="251" t="s">
        <v>1011</v>
      </c>
      <c r="I102" s="257" t="str">
        <f t="shared" si="4"/>
        <v>36063835d</v>
      </c>
      <c r="J102" s="249" t="str">
        <f t="shared" si="5"/>
        <v>36063835026 03</v>
      </c>
      <c r="K102" s="250" t="s">
        <v>1132</v>
      </c>
      <c r="L102" s="249" t="str">
        <f t="shared" si="6"/>
        <v>36063835026 03B</v>
      </c>
      <c r="M102" s="250" t="str">
        <f t="shared" si="7"/>
        <v>Slovenský atletický zväzdBMatúš Bubeník</v>
      </c>
    </row>
    <row r="103" spans="1:13">
      <c r="A103" s="247" t="s">
        <v>694</v>
      </c>
      <c r="B103" s="243" t="s">
        <v>695</v>
      </c>
      <c r="C103" s="254" t="s">
        <v>1143</v>
      </c>
      <c r="D103" s="255">
        <v>7500</v>
      </c>
      <c r="E103" s="246">
        <v>0</v>
      </c>
      <c r="F103" s="256" t="s">
        <v>395</v>
      </c>
      <c r="G103" s="251" t="s">
        <v>353</v>
      </c>
      <c r="H103" s="251" t="s">
        <v>1011</v>
      </c>
      <c r="I103" s="257" t="str">
        <f t="shared" si="4"/>
        <v>36063835d</v>
      </c>
      <c r="J103" s="249" t="str">
        <f t="shared" si="5"/>
        <v>36063835026 03</v>
      </c>
      <c r="K103" s="250" t="s">
        <v>1132</v>
      </c>
      <c r="L103" s="249" t="str">
        <f t="shared" si="6"/>
        <v>36063835026 03B</v>
      </c>
      <c r="M103" s="250" t="str">
        <f t="shared" si="7"/>
        <v>Slovenský atletický zväzdBOliver Murcko</v>
      </c>
    </row>
    <row r="104" spans="1:13">
      <c r="A104" s="247" t="s">
        <v>694</v>
      </c>
      <c r="B104" s="243" t="s">
        <v>695</v>
      </c>
      <c r="C104" s="254" t="s">
        <v>1144</v>
      </c>
      <c r="D104" s="255">
        <v>10000</v>
      </c>
      <c r="E104" s="246">
        <v>0</v>
      </c>
      <c r="F104" s="256" t="s">
        <v>395</v>
      </c>
      <c r="G104" s="251" t="s">
        <v>353</v>
      </c>
      <c r="H104" s="251" t="s">
        <v>1011</v>
      </c>
      <c r="I104" s="257" t="str">
        <f t="shared" si="4"/>
        <v>36063835d</v>
      </c>
      <c r="J104" s="249" t="str">
        <f t="shared" si="5"/>
        <v>36063835026 03</v>
      </c>
      <c r="K104" s="250" t="s">
        <v>1132</v>
      </c>
      <c r="L104" s="249" t="str">
        <f t="shared" si="6"/>
        <v>36063835026 03B</v>
      </c>
      <c r="M104" s="250" t="str">
        <f t="shared" si="7"/>
        <v>Slovenský atletický zväzdBTomáš Veszelka</v>
      </c>
    </row>
    <row r="105" spans="1:13">
      <c r="A105" s="225" t="s">
        <v>702</v>
      </c>
      <c r="B105" s="243" t="s">
        <v>703</v>
      </c>
      <c r="C105" s="244" t="s">
        <v>1145</v>
      </c>
      <c r="D105" s="245">
        <v>33818</v>
      </c>
      <c r="E105" s="246">
        <v>0</v>
      </c>
      <c r="F105" s="247" t="s">
        <v>389</v>
      </c>
      <c r="G105" s="244" t="s">
        <v>351</v>
      </c>
      <c r="H105" s="244" t="s">
        <v>1011</v>
      </c>
      <c r="I105" s="248" t="str">
        <f t="shared" si="4"/>
        <v>31753825a</v>
      </c>
      <c r="J105" s="249" t="str">
        <f t="shared" si="5"/>
        <v>31753825026 02</v>
      </c>
      <c r="K105" s="250" t="s">
        <v>1146</v>
      </c>
      <c r="L105" s="249" t="str">
        <f t="shared" si="6"/>
        <v>31753825026 02B</v>
      </c>
      <c r="M105" s="250" t="str">
        <f t="shared" si="7"/>
        <v>Slovenský biliardový zväzaBbiliard - bežné transfery</v>
      </c>
    </row>
    <row r="106" spans="1:13">
      <c r="A106" s="225" t="s">
        <v>707</v>
      </c>
      <c r="B106" s="243" t="s">
        <v>708</v>
      </c>
      <c r="C106" s="251" t="s">
        <v>1147</v>
      </c>
      <c r="D106" s="255">
        <v>28484</v>
      </c>
      <c r="E106" s="246">
        <v>0</v>
      </c>
      <c r="F106" s="256" t="s">
        <v>389</v>
      </c>
      <c r="G106" s="251" t="s">
        <v>351</v>
      </c>
      <c r="H106" s="251" t="s">
        <v>1011</v>
      </c>
      <c r="I106" s="248" t="str">
        <f t="shared" si="4"/>
        <v>36128147a</v>
      </c>
      <c r="J106" s="249" t="str">
        <f t="shared" si="5"/>
        <v>36128147026 02</v>
      </c>
      <c r="K106" s="250" t="s">
        <v>1148</v>
      </c>
      <c r="L106" s="249" t="str">
        <f t="shared" si="6"/>
        <v>36128147026 02B</v>
      </c>
      <c r="M106" s="250" t="str">
        <f t="shared" si="7"/>
        <v>Slovenský bowlingový zväzaBbowling - bežné transfery</v>
      </c>
    </row>
    <row r="107" spans="1:13">
      <c r="A107" s="225" t="s">
        <v>715</v>
      </c>
      <c r="B107" s="243" t="s">
        <v>716</v>
      </c>
      <c r="C107" s="251" t="s">
        <v>1149</v>
      </c>
      <c r="D107" s="255">
        <v>15000</v>
      </c>
      <c r="E107" s="246">
        <v>0</v>
      </c>
      <c r="F107" s="256" t="s">
        <v>389</v>
      </c>
      <c r="G107" s="251" t="s">
        <v>351</v>
      </c>
      <c r="H107" s="251" t="s">
        <v>1011</v>
      </c>
      <c r="I107" s="248" t="str">
        <f t="shared" si="4"/>
        <v>31770908a</v>
      </c>
      <c r="J107" s="249" t="str">
        <f t="shared" si="5"/>
        <v>31770908026 02</v>
      </c>
      <c r="K107" s="250" t="s">
        <v>1150</v>
      </c>
      <c r="L107" s="249" t="str">
        <f t="shared" si="6"/>
        <v>31770908026 02B</v>
      </c>
      <c r="M107" s="250" t="str">
        <f t="shared" si="7"/>
        <v>Slovenský bridžový zväzaBbridž - bežné transfery</v>
      </c>
    </row>
    <row r="108" spans="1:13">
      <c r="A108" s="225" t="s">
        <v>721</v>
      </c>
      <c r="B108" s="243" t="s">
        <v>722</v>
      </c>
      <c r="C108" s="251" t="s">
        <v>1151</v>
      </c>
      <c r="D108" s="255">
        <v>38550</v>
      </c>
      <c r="E108" s="246">
        <v>0</v>
      </c>
      <c r="F108" s="256" t="s">
        <v>389</v>
      </c>
      <c r="G108" s="251" t="s">
        <v>351</v>
      </c>
      <c r="H108" s="251" t="s">
        <v>1011</v>
      </c>
      <c r="I108" s="248" t="str">
        <f t="shared" si="4"/>
        <v>37841866a</v>
      </c>
      <c r="J108" s="249" t="str">
        <f t="shared" si="5"/>
        <v>37841866026 02</v>
      </c>
      <c r="K108" s="250" t="s">
        <v>1152</v>
      </c>
      <c r="L108" s="249" t="str">
        <f t="shared" si="6"/>
        <v>37841866026 02B</v>
      </c>
      <c r="M108" s="250" t="str">
        <f t="shared" si="7"/>
        <v>Slovenský curlingový zväzaBcurling - bežné transfery</v>
      </c>
    </row>
    <row r="109" spans="1:13">
      <c r="A109" s="225" t="s">
        <v>729</v>
      </c>
      <c r="B109" s="243" t="s">
        <v>730</v>
      </c>
      <c r="C109" s="251" t="s">
        <v>1153</v>
      </c>
      <c r="D109" s="255">
        <v>11177474</v>
      </c>
      <c r="E109" s="246">
        <v>0</v>
      </c>
      <c r="F109" s="256" t="s">
        <v>389</v>
      </c>
      <c r="G109" s="251" t="s">
        <v>351</v>
      </c>
      <c r="H109" s="251" t="s">
        <v>1011</v>
      </c>
      <c r="I109" s="248" t="str">
        <f t="shared" si="4"/>
        <v>00687308a</v>
      </c>
      <c r="J109" s="249" t="str">
        <f t="shared" si="5"/>
        <v>00687308026 02</v>
      </c>
      <c r="K109" s="250" t="s">
        <v>1154</v>
      </c>
      <c r="L109" s="249" t="str">
        <f t="shared" si="6"/>
        <v>00687308026 02B</v>
      </c>
      <c r="M109" s="250" t="str">
        <f t="shared" si="7"/>
        <v>Slovenský futbalový zväzaBfutbal - bežné transfery</v>
      </c>
    </row>
    <row r="110" spans="1:13">
      <c r="A110" s="225" t="s">
        <v>737</v>
      </c>
      <c r="B110" s="243" t="s">
        <v>738</v>
      </c>
      <c r="C110" s="251" t="s">
        <v>1155</v>
      </c>
      <c r="D110" s="255">
        <v>43286</v>
      </c>
      <c r="E110" s="246">
        <v>0</v>
      </c>
      <c r="F110" s="256" t="s">
        <v>389</v>
      </c>
      <c r="G110" s="251" t="s">
        <v>351</v>
      </c>
      <c r="H110" s="251" t="s">
        <v>1011</v>
      </c>
      <c r="I110" s="248" t="str">
        <f t="shared" si="4"/>
        <v>00586455a</v>
      </c>
      <c r="J110" s="249" t="str">
        <f t="shared" si="5"/>
        <v>00586455026 02</v>
      </c>
      <c r="K110" s="250" t="s">
        <v>1156</v>
      </c>
      <c r="L110" s="249" t="str">
        <f t="shared" si="6"/>
        <v>00586455026 02B</v>
      </c>
      <c r="M110" s="250" t="str">
        <f t="shared" si="7"/>
        <v>Slovenský horolezecký spolok JAMESaBhorolezectvo - bežné transfery</v>
      </c>
    </row>
    <row r="111" spans="1:13">
      <c r="A111" s="225" t="s">
        <v>737</v>
      </c>
      <c r="B111" s="243" t="s">
        <v>738</v>
      </c>
      <c r="C111" s="251" t="s">
        <v>1157</v>
      </c>
      <c r="D111" s="255">
        <v>35075</v>
      </c>
      <c r="E111" s="246">
        <v>0</v>
      </c>
      <c r="F111" s="256" t="s">
        <v>389</v>
      </c>
      <c r="G111" s="251" t="s">
        <v>351</v>
      </c>
      <c r="H111" s="251" t="s">
        <v>1011</v>
      </c>
      <c r="I111" s="248" t="str">
        <f t="shared" si="4"/>
        <v>00586455a</v>
      </c>
      <c r="J111" s="249" t="str">
        <f t="shared" si="5"/>
        <v>00586455026 02</v>
      </c>
      <c r="K111" s="250" t="s">
        <v>1158</v>
      </c>
      <c r="L111" s="249" t="str">
        <f t="shared" si="6"/>
        <v>00586455026 02B</v>
      </c>
      <c r="M111" s="250" t="str">
        <f t="shared" si="7"/>
        <v>Slovenský horolezecký spolok JAMESaBšportové lezenie - bežné transfery</v>
      </c>
    </row>
    <row r="112" spans="1:13">
      <c r="A112" s="247" t="s">
        <v>737</v>
      </c>
      <c r="B112" s="243" t="s">
        <v>738</v>
      </c>
      <c r="C112" s="254" t="s">
        <v>1159</v>
      </c>
      <c r="D112" s="255">
        <v>10000</v>
      </c>
      <c r="E112" s="246">
        <v>0</v>
      </c>
      <c r="F112" s="256" t="s">
        <v>395</v>
      </c>
      <c r="G112" s="251" t="s">
        <v>353</v>
      </c>
      <c r="H112" s="251" t="s">
        <v>1011</v>
      </c>
      <c r="I112" s="257" t="str">
        <f t="shared" si="4"/>
        <v>00586455d</v>
      </c>
      <c r="J112" s="249" t="str">
        <f t="shared" si="5"/>
        <v>00586455026 03</v>
      </c>
      <c r="K112" s="250" t="s">
        <v>1156</v>
      </c>
      <c r="L112" s="249" t="str">
        <f t="shared" si="6"/>
        <v>00586455026 03B</v>
      </c>
      <c r="M112" s="250" t="str">
        <f t="shared" si="7"/>
        <v>Slovenský horolezecký spolok JAMESdBPeter Kuric</v>
      </c>
    </row>
    <row r="113" spans="1:13">
      <c r="A113" s="247" t="s">
        <v>737</v>
      </c>
      <c r="B113" s="243" t="s">
        <v>738</v>
      </c>
      <c r="C113" s="254" t="s">
        <v>1160</v>
      </c>
      <c r="D113" s="255">
        <v>26000</v>
      </c>
      <c r="E113" s="246">
        <v>0</v>
      </c>
      <c r="F113" s="256" t="s">
        <v>395</v>
      </c>
      <c r="G113" s="251" t="s">
        <v>353</v>
      </c>
      <c r="H113" s="251" t="s">
        <v>1011</v>
      </c>
      <c r="I113" s="257" t="str">
        <f t="shared" si="4"/>
        <v>00586455d</v>
      </c>
      <c r="J113" s="249" t="str">
        <f t="shared" si="5"/>
        <v>00586455026 03</v>
      </c>
      <c r="K113" s="250" t="s">
        <v>1156</v>
      </c>
      <c r="L113" s="249" t="str">
        <f t="shared" si="6"/>
        <v>00586455026 03B</v>
      </c>
      <c r="M113" s="250" t="str">
        <f t="shared" si="7"/>
        <v>Slovenský horolezecký spolok JAMESdBVanda Michalková</v>
      </c>
    </row>
    <row r="114" spans="1:13">
      <c r="A114" s="225" t="s">
        <v>742</v>
      </c>
      <c r="B114" s="243" t="s">
        <v>743</v>
      </c>
      <c r="C114" s="251" t="s">
        <v>1161</v>
      </c>
      <c r="D114" s="255">
        <v>269224</v>
      </c>
      <c r="E114" s="246">
        <v>0</v>
      </c>
      <c r="F114" s="256" t="s">
        <v>389</v>
      </c>
      <c r="G114" s="251" t="s">
        <v>351</v>
      </c>
      <c r="H114" s="251" t="s">
        <v>1011</v>
      </c>
      <c r="I114" s="248" t="str">
        <f t="shared" si="4"/>
        <v>31805540a</v>
      </c>
      <c r="J114" s="249" t="str">
        <f t="shared" si="5"/>
        <v>31805540026 02</v>
      </c>
      <c r="K114" s="250" t="s">
        <v>1162</v>
      </c>
      <c r="L114" s="249" t="str">
        <f t="shared" si="6"/>
        <v>31805540026 02B</v>
      </c>
      <c r="M114" s="250" t="str">
        <f t="shared" si="7"/>
        <v>Slovenský krasokorčuliarsky zväzaBkrasokorčuľovanie - bežné transfery</v>
      </c>
    </row>
    <row r="115" spans="1:13">
      <c r="A115" s="247" t="s">
        <v>742</v>
      </c>
      <c r="B115" s="243" t="s">
        <v>743</v>
      </c>
      <c r="C115" s="254" t="s">
        <v>1163</v>
      </c>
      <c r="D115" s="255">
        <v>10000</v>
      </c>
      <c r="E115" s="246">
        <v>0</v>
      </c>
      <c r="F115" s="256" t="s">
        <v>395</v>
      </c>
      <c r="G115" s="251" t="s">
        <v>353</v>
      </c>
      <c r="H115" s="251" t="s">
        <v>1011</v>
      </c>
      <c r="I115" s="257" t="str">
        <f t="shared" si="4"/>
        <v>31805540d</v>
      </c>
      <c r="J115" s="249" t="str">
        <f t="shared" si="5"/>
        <v>31805540026 03</v>
      </c>
      <c r="K115" s="250" t="s">
        <v>1162</v>
      </c>
      <c r="L115" s="249" t="str">
        <f t="shared" si="6"/>
        <v>31805540026 03B</v>
      </c>
      <c r="M115" s="250" t="str">
        <f t="shared" si="7"/>
        <v>Slovenský krasokorčuliarsky zväzdBNicole Rajičová</v>
      </c>
    </row>
    <row r="116" spans="1:13">
      <c r="A116" s="225" t="s">
        <v>749</v>
      </c>
      <c r="B116" s="243" t="s">
        <v>750</v>
      </c>
      <c r="C116" s="251" t="s">
        <v>1164</v>
      </c>
      <c r="D116" s="255">
        <v>88872</v>
      </c>
      <c r="E116" s="246">
        <v>0</v>
      </c>
      <c r="F116" s="256" t="s">
        <v>389</v>
      </c>
      <c r="G116" s="251" t="s">
        <v>351</v>
      </c>
      <c r="H116" s="251" t="s">
        <v>1011</v>
      </c>
      <c r="I116" s="248" t="str">
        <f t="shared" si="4"/>
        <v>30793009a</v>
      </c>
      <c r="J116" s="249" t="str">
        <f t="shared" si="5"/>
        <v>30793009026 02</v>
      </c>
      <c r="K116" s="250" t="s">
        <v>1165</v>
      </c>
      <c r="L116" s="249" t="str">
        <f t="shared" si="6"/>
        <v>30793009026 02B</v>
      </c>
      <c r="M116" s="250" t="str">
        <f t="shared" si="7"/>
        <v>Slovenský lukostrelecký zväzaBlukostreľba - bežné transfery</v>
      </c>
    </row>
    <row r="117" spans="1:13">
      <c r="A117" s="225" t="s">
        <v>755</v>
      </c>
      <c r="B117" s="243" t="s">
        <v>756</v>
      </c>
      <c r="C117" s="251" t="s">
        <v>1166</v>
      </c>
      <c r="D117" s="255">
        <v>188025</v>
      </c>
      <c r="E117" s="246">
        <v>0</v>
      </c>
      <c r="F117" s="256" t="s">
        <v>389</v>
      </c>
      <c r="G117" s="251" t="s">
        <v>351</v>
      </c>
      <c r="H117" s="251" t="s">
        <v>1011</v>
      </c>
      <c r="I117" s="248" t="str">
        <f t="shared" si="4"/>
        <v>00677604a</v>
      </c>
      <c r="J117" s="249" t="str">
        <f t="shared" si="5"/>
        <v>00677604026 02</v>
      </c>
      <c r="K117" s="250" t="s">
        <v>1167</v>
      </c>
      <c r="L117" s="249" t="str">
        <f t="shared" si="6"/>
        <v>00677604026 02B</v>
      </c>
      <c r="M117" s="250" t="str">
        <f t="shared" si="7"/>
        <v>Slovenský národný aeroklub generála Milana Rastislava ŠtefánikaaBletecké športy - bežné transfery</v>
      </c>
    </row>
    <row r="118" spans="1:13">
      <c r="A118" s="247" t="s">
        <v>755</v>
      </c>
      <c r="B118" s="243" t="s">
        <v>756</v>
      </c>
      <c r="C118" s="254" t="s">
        <v>1168</v>
      </c>
      <c r="D118" s="252">
        <v>5000</v>
      </c>
      <c r="E118" s="246">
        <v>0</v>
      </c>
      <c r="F118" s="256" t="s">
        <v>395</v>
      </c>
      <c r="G118" s="251" t="s">
        <v>353</v>
      </c>
      <c r="H118" s="251" t="s">
        <v>1011</v>
      </c>
      <c r="I118" s="257" t="str">
        <f t="shared" si="4"/>
        <v>00677604d</v>
      </c>
      <c r="J118" s="249" t="str">
        <f t="shared" si="5"/>
        <v>00677604026 03</v>
      </c>
      <c r="K118" s="250" t="s">
        <v>1167</v>
      </c>
      <c r="L118" s="249" t="str">
        <f t="shared" si="6"/>
        <v>00677604026 03B</v>
      </c>
      <c r="M118" s="250" t="str">
        <f t="shared" si="7"/>
        <v>Slovenský národný aeroklub generála Milana Rastislava ŠtefánikadBIgor Burger</v>
      </c>
    </row>
    <row r="119" spans="1:13">
      <c r="A119" s="247" t="s">
        <v>755</v>
      </c>
      <c r="B119" s="243" t="s">
        <v>756</v>
      </c>
      <c r="C119" s="254" t="s">
        <v>1169</v>
      </c>
      <c r="D119" s="252">
        <v>8000</v>
      </c>
      <c r="E119" s="246">
        <v>0</v>
      </c>
      <c r="F119" s="256" t="s">
        <v>395</v>
      </c>
      <c r="G119" s="251" t="s">
        <v>353</v>
      </c>
      <c r="H119" s="251" t="s">
        <v>1011</v>
      </c>
      <c r="I119" s="257" t="str">
        <f t="shared" si="4"/>
        <v>00677604d</v>
      </c>
      <c r="J119" s="249" t="str">
        <f t="shared" si="5"/>
        <v>00677604026 03</v>
      </c>
      <c r="K119" s="250" t="s">
        <v>1167</v>
      </c>
      <c r="L119" s="249" t="str">
        <f t="shared" si="6"/>
        <v>00677604026 03B</v>
      </c>
      <c r="M119" s="250" t="str">
        <f t="shared" si="7"/>
        <v>Slovenský národný aeroklub generála Milana Rastislava ŠtefánikadBJán Koťuha</v>
      </c>
    </row>
    <row r="120" spans="1:13">
      <c r="A120" s="247" t="s">
        <v>755</v>
      </c>
      <c r="B120" s="243" t="s">
        <v>756</v>
      </c>
      <c r="C120" s="254" t="s">
        <v>1170</v>
      </c>
      <c r="D120" s="252">
        <v>12000</v>
      </c>
      <c r="E120" s="246">
        <v>0</v>
      </c>
      <c r="F120" s="256" t="s">
        <v>395</v>
      </c>
      <c r="G120" s="251" t="s">
        <v>353</v>
      </c>
      <c r="H120" s="251" t="s">
        <v>1011</v>
      </c>
      <c r="I120" s="257" t="str">
        <f t="shared" si="4"/>
        <v>00677604d</v>
      </c>
      <c r="J120" s="249" t="str">
        <f t="shared" si="5"/>
        <v>00677604026 03</v>
      </c>
      <c r="K120" s="250" t="s">
        <v>1167</v>
      </c>
      <c r="L120" s="249" t="str">
        <f t="shared" si="6"/>
        <v>00677604026 03B</v>
      </c>
      <c r="M120" s="250" t="str">
        <f t="shared" si="7"/>
        <v>Slovenský národný aeroklub generála Milana Rastislava ŠtefánikadBJán Šabľa, Dalibor Gonda</v>
      </c>
    </row>
    <row r="121" spans="1:13">
      <c r="A121" s="247" t="s">
        <v>755</v>
      </c>
      <c r="B121" s="243" t="s">
        <v>756</v>
      </c>
      <c r="C121" s="254" t="s">
        <v>1171</v>
      </c>
      <c r="D121" s="252">
        <v>10000</v>
      </c>
      <c r="E121" s="246">
        <v>0</v>
      </c>
      <c r="F121" s="256" t="s">
        <v>395</v>
      </c>
      <c r="G121" s="251" t="s">
        <v>353</v>
      </c>
      <c r="H121" s="251" t="s">
        <v>1011</v>
      </c>
      <c r="I121" s="257" t="str">
        <f t="shared" si="4"/>
        <v>00677604d</v>
      </c>
      <c r="J121" s="249" t="str">
        <f t="shared" si="5"/>
        <v>00677604026 03</v>
      </c>
      <c r="K121" s="250" t="s">
        <v>1167</v>
      </c>
      <c r="L121" s="249" t="str">
        <f t="shared" si="6"/>
        <v>00677604026 03B</v>
      </c>
      <c r="M121" s="250" t="str">
        <f t="shared" si="7"/>
        <v>Slovenský národný aeroklub generála Milana Rastislava ŠtefánikadBMarián Greš</v>
      </c>
    </row>
    <row r="122" spans="1:13">
      <c r="A122" s="247" t="s">
        <v>755</v>
      </c>
      <c r="B122" s="243" t="s">
        <v>756</v>
      </c>
      <c r="C122" s="254" t="s">
        <v>1172</v>
      </c>
      <c r="D122" s="252">
        <v>7500</v>
      </c>
      <c r="E122" s="246">
        <v>0</v>
      </c>
      <c r="F122" s="256" t="s">
        <v>395</v>
      </c>
      <c r="G122" s="251" t="s">
        <v>353</v>
      </c>
      <c r="H122" s="251" t="s">
        <v>1011</v>
      </c>
      <c r="I122" s="257" t="str">
        <f t="shared" si="4"/>
        <v>00677604d</v>
      </c>
      <c r="J122" s="249" t="str">
        <f t="shared" si="5"/>
        <v>00677604026 03</v>
      </c>
      <c r="K122" s="250" t="s">
        <v>1167</v>
      </c>
      <c r="L122" s="249" t="str">
        <f t="shared" si="6"/>
        <v>00677604026 03B</v>
      </c>
      <c r="M122" s="250" t="str">
        <f t="shared" si="7"/>
        <v>Slovenský národný aeroklub generála Milana Rastislava ŠtefánikadBMartin Nevidzan, Milan Mrázik</v>
      </c>
    </row>
    <row r="123" spans="1:13">
      <c r="A123" s="247" t="s">
        <v>755</v>
      </c>
      <c r="B123" s="243" t="s">
        <v>756</v>
      </c>
      <c r="C123" s="254" t="s">
        <v>1173</v>
      </c>
      <c r="D123" s="252">
        <v>10000</v>
      </c>
      <c r="E123" s="246">
        <v>0</v>
      </c>
      <c r="F123" s="256" t="s">
        <v>395</v>
      </c>
      <c r="G123" s="251" t="s">
        <v>353</v>
      </c>
      <c r="H123" s="251" t="s">
        <v>1011</v>
      </c>
      <c r="I123" s="257" t="str">
        <f t="shared" si="4"/>
        <v>00677604d</v>
      </c>
      <c r="J123" s="249" t="str">
        <f t="shared" si="5"/>
        <v>00677604026 03</v>
      </c>
      <c r="K123" s="250" t="s">
        <v>1167</v>
      </c>
      <c r="L123" s="249" t="str">
        <f t="shared" si="6"/>
        <v>00677604026 03B</v>
      </c>
      <c r="M123" s="250" t="str">
        <f t="shared" si="7"/>
        <v>Slovenský národný aeroklub generála Milana Rastislava ŠtefánikadBMichal Žitňan st.</v>
      </c>
    </row>
    <row r="124" spans="1:13">
      <c r="A124" s="247" t="s">
        <v>755</v>
      </c>
      <c r="B124" s="243" t="s">
        <v>756</v>
      </c>
      <c r="C124" s="254" t="s">
        <v>1174</v>
      </c>
      <c r="D124" s="252">
        <v>6667</v>
      </c>
      <c r="E124" s="246">
        <v>0</v>
      </c>
      <c r="F124" s="256" t="s">
        <v>395</v>
      </c>
      <c r="G124" s="251" t="s">
        <v>353</v>
      </c>
      <c r="H124" s="251" t="s">
        <v>1011</v>
      </c>
      <c r="I124" s="257" t="str">
        <f t="shared" si="4"/>
        <v>00677604d</v>
      </c>
      <c r="J124" s="249" t="str">
        <f t="shared" si="5"/>
        <v>00677604026 03</v>
      </c>
      <c r="K124" s="250" t="s">
        <v>1167</v>
      </c>
      <c r="L124" s="249" t="str">
        <f t="shared" si="6"/>
        <v>00677604026 03B</v>
      </c>
      <c r="M124" s="250" t="str">
        <f t="shared" si="7"/>
        <v>Slovenský národný aeroklub generála Milana Rastislava ŠtefánikadBPeter Matuška</v>
      </c>
    </row>
    <row r="125" spans="1:13">
      <c r="A125" s="256" t="s">
        <v>762</v>
      </c>
      <c r="B125" s="243" t="s">
        <v>763</v>
      </c>
      <c r="C125" s="251" t="s">
        <v>1175</v>
      </c>
      <c r="D125" s="255">
        <v>1314997</v>
      </c>
      <c r="E125" s="246">
        <v>0</v>
      </c>
      <c r="F125" s="256" t="s">
        <v>391</v>
      </c>
      <c r="G125" s="251" t="s">
        <v>353</v>
      </c>
      <c r="H125" s="251" t="s">
        <v>1011</v>
      </c>
      <c r="I125" s="248" t="str">
        <f t="shared" si="4"/>
        <v>30811082b</v>
      </c>
      <c r="J125" s="249" t="str">
        <f t="shared" si="5"/>
        <v>30811082026 03</v>
      </c>
      <c r="K125" s="250" t="s">
        <v>1176</v>
      </c>
      <c r="L125" s="249" t="str">
        <f t="shared" si="6"/>
        <v>30811082026 03B</v>
      </c>
      <c r="M125" s="250" t="str">
        <f t="shared" si="7"/>
        <v>Slovenský olympijský a športový výborbBčinnosť Slovenského olympijského výboru</v>
      </c>
    </row>
    <row r="126" spans="1:13">
      <c r="A126" s="256" t="s">
        <v>769</v>
      </c>
      <c r="B126" s="243" t="s">
        <v>770</v>
      </c>
      <c r="C126" s="251" t="s">
        <v>1177</v>
      </c>
      <c r="D126" s="255">
        <v>140836</v>
      </c>
      <c r="E126" s="246">
        <v>0</v>
      </c>
      <c r="F126" s="256" t="s">
        <v>393</v>
      </c>
      <c r="G126" s="251" t="s">
        <v>353</v>
      </c>
      <c r="H126" s="251" t="s">
        <v>1011</v>
      </c>
      <c r="I126" s="248" t="str">
        <f t="shared" si="4"/>
        <v>31745661c</v>
      </c>
      <c r="J126" s="249" t="str">
        <f t="shared" si="5"/>
        <v>31745661026 03</v>
      </c>
      <c r="K126" s="250" t="s">
        <v>1178</v>
      </c>
      <c r="L126" s="249" t="str">
        <f t="shared" si="6"/>
        <v>31745661026 03B</v>
      </c>
      <c r="M126" s="250" t="str">
        <f t="shared" si="7"/>
        <v>Slovenský paralympijský výborcBčinnosť Deaflympijského výboru Slovenska</v>
      </c>
    </row>
    <row r="127" spans="1:13">
      <c r="A127" s="256" t="s">
        <v>769</v>
      </c>
      <c r="B127" s="243" t="s">
        <v>770</v>
      </c>
      <c r="C127" s="251" t="s">
        <v>1179</v>
      </c>
      <c r="D127" s="255">
        <v>1217589</v>
      </c>
      <c r="E127" s="246">
        <v>0</v>
      </c>
      <c r="F127" s="256" t="s">
        <v>393</v>
      </c>
      <c r="G127" s="251" t="s">
        <v>353</v>
      </c>
      <c r="H127" s="251" t="s">
        <v>1011</v>
      </c>
      <c r="I127" s="248" t="str">
        <f t="shared" si="4"/>
        <v>31745661c</v>
      </c>
      <c r="J127" s="249" t="str">
        <f t="shared" si="5"/>
        <v>31745661026 03</v>
      </c>
      <c r="K127" s="250" t="s">
        <v>1178</v>
      </c>
      <c r="L127" s="249" t="str">
        <f t="shared" si="6"/>
        <v>31745661026 03B</v>
      </c>
      <c r="M127" s="250" t="str">
        <f t="shared" si="7"/>
        <v>Slovenský paralympijský výborcBčinnosť Slovenského paralympijského výboru</v>
      </c>
    </row>
    <row r="128" spans="1:13">
      <c r="A128" s="256" t="s">
        <v>769</v>
      </c>
      <c r="B128" s="243" t="s">
        <v>770</v>
      </c>
      <c r="C128" s="251" t="s">
        <v>1180</v>
      </c>
      <c r="D128" s="255">
        <v>548847</v>
      </c>
      <c r="E128" s="246">
        <v>0</v>
      </c>
      <c r="F128" s="256" t="s">
        <v>393</v>
      </c>
      <c r="G128" s="251" t="s">
        <v>353</v>
      </c>
      <c r="H128" s="251" t="s">
        <v>1011</v>
      </c>
      <c r="I128" s="248" t="str">
        <f t="shared" si="4"/>
        <v>31745661c</v>
      </c>
      <c r="J128" s="249" t="str">
        <f t="shared" si="5"/>
        <v>31745661026 03</v>
      </c>
      <c r="K128" s="250" t="s">
        <v>1178</v>
      </c>
      <c r="L128" s="249" t="str">
        <f t="shared" si="6"/>
        <v>31745661026 03B</v>
      </c>
      <c r="M128" s="250" t="str">
        <f t="shared" si="7"/>
        <v>Slovenský paralympijský výborcBčinnosť Slovenského zväzu telesne postihnutých športovcov</v>
      </c>
    </row>
    <row r="129" spans="1:13">
      <c r="A129" s="256" t="s">
        <v>769</v>
      </c>
      <c r="B129" s="243" t="s">
        <v>770</v>
      </c>
      <c r="C129" s="251" t="s">
        <v>1181</v>
      </c>
      <c r="D129" s="255">
        <v>46025</v>
      </c>
      <c r="E129" s="246">
        <v>0</v>
      </c>
      <c r="F129" s="256" t="s">
        <v>393</v>
      </c>
      <c r="G129" s="251" t="s">
        <v>353</v>
      </c>
      <c r="H129" s="251" t="s">
        <v>1011</v>
      </c>
      <c r="I129" s="248" t="str">
        <f t="shared" si="4"/>
        <v>31745661c</v>
      </c>
      <c r="J129" s="249" t="str">
        <f t="shared" si="5"/>
        <v>31745661026 03</v>
      </c>
      <c r="K129" s="250" t="s">
        <v>1178</v>
      </c>
      <c r="L129" s="249" t="str">
        <f t="shared" si="6"/>
        <v>31745661026 03B</v>
      </c>
      <c r="M129" s="250" t="str">
        <f t="shared" si="7"/>
        <v>Slovenský paralympijský výborcBčinnosť Slovenskej asociácie zrakovo postihnutých športovcov</v>
      </c>
    </row>
    <row r="130" spans="1:13">
      <c r="A130" s="256" t="s">
        <v>769</v>
      </c>
      <c r="B130" s="243" t="s">
        <v>770</v>
      </c>
      <c r="C130" s="251" t="s">
        <v>1182</v>
      </c>
      <c r="D130" s="255">
        <v>347948</v>
      </c>
      <c r="E130" s="246">
        <v>0</v>
      </c>
      <c r="F130" s="256" t="s">
        <v>393</v>
      </c>
      <c r="G130" s="251" t="s">
        <v>353</v>
      </c>
      <c r="H130" s="251" t="s">
        <v>1011</v>
      </c>
      <c r="I130" s="248" t="str">
        <f t="shared" ref="I130:I193" si="8">A130&amp;F130</f>
        <v>31745661c</v>
      </c>
      <c r="J130" s="249" t="str">
        <f t="shared" ref="J130:J193" si="9">A130&amp;G130</f>
        <v>31745661026 03</v>
      </c>
      <c r="K130" s="250" t="s">
        <v>1178</v>
      </c>
      <c r="L130" s="249" t="str">
        <f t="shared" ref="L130:L193" si="10">A130&amp;G130&amp;H130</f>
        <v>31745661026 03B</v>
      </c>
      <c r="M130" s="250" t="str">
        <f t="shared" ref="M130:M193" si="11">B130&amp;F130&amp;H130&amp;C130</f>
        <v>Slovenský paralympijský výborcBčinnosť Špeciálnych olympiád Slovensko</v>
      </c>
    </row>
    <row r="131" spans="1:13">
      <c r="A131" s="225" t="s">
        <v>776</v>
      </c>
      <c r="B131" s="243" t="s">
        <v>777</v>
      </c>
      <c r="C131" s="251" t="s">
        <v>1183</v>
      </c>
      <c r="D131" s="255">
        <v>45978</v>
      </c>
      <c r="E131" s="246">
        <v>0</v>
      </c>
      <c r="F131" s="256" t="s">
        <v>389</v>
      </c>
      <c r="G131" s="251" t="s">
        <v>351</v>
      </c>
      <c r="H131" s="251" t="s">
        <v>1011</v>
      </c>
      <c r="I131" s="248" t="str">
        <f t="shared" si="8"/>
        <v>30688060a</v>
      </c>
      <c r="J131" s="249" t="str">
        <f t="shared" si="9"/>
        <v>30688060026 02</v>
      </c>
      <c r="K131" s="250" t="s">
        <v>1184</v>
      </c>
      <c r="L131" s="249" t="str">
        <f t="shared" si="10"/>
        <v>30688060026 02B</v>
      </c>
      <c r="M131" s="250" t="str">
        <f t="shared" si="11"/>
        <v>Slovenský rýchlokorčuliarsky zväzaBkolieskové korčuľovanie - bežné transfery</v>
      </c>
    </row>
    <row r="132" spans="1:13">
      <c r="A132" s="225" t="s">
        <v>776</v>
      </c>
      <c r="B132" s="243" t="s">
        <v>777</v>
      </c>
      <c r="C132" s="251" t="s">
        <v>1185</v>
      </c>
      <c r="D132" s="252">
        <v>65061</v>
      </c>
      <c r="E132" s="246">
        <v>0</v>
      </c>
      <c r="F132" s="256" t="s">
        <v>389</v>
      </c>
      <c r="G132" s="251" t="s">
        <v>351</v>
      </c>
      <c r="H132" s="251" t="s">
        <v>1011</v>
      </c>
      <c r="I132" s="248" t="str">
        <f t="shared" si="8"/>
        <v>30688060a</v>
      </c>
      <c r="J132" s="249" t="str">
        <f t="shared" si="9"/>
        <v>30688060026 02</v>
      </c>
      <c r="K132" s="250" t="s">
        <v>1186</v>
      </c>
      <c r="L132" s="249" t="str">
        <f t="shared" si="10"/>
        <v>30688060026 02B</v>
      </c>
      <c r="M132" s="250" t="str">
        <f t="shared" si="11"/>
        <v>Slovenský rýchlokorčuliarsky zväzaBrýchlokorčuľovanie - bežné transfery</v>
      </c>
    </row>
    <row r="133" spans="1:13">
      <c r="A133" s="225" t="s">
        <v>776</v>
      </c>
      <c r="B133" s="243" t="s">
        <v>777</v>
      </c>
      <c r="C133" s="251" t="s">
        <v>1187</v>
      </c>
      <c r="D133" s="252">
        <v>23000</v>
      </c>
      <c r="E133" s="246">
        <v>0</v>
      </c>
      <c r="F133" s="256" t="s">
        <v>389</v>
      </c>
      <c r="G133" s="251" t="s">
        <v>351</v>
      </c>
      <c r="H133" s="251" t="s">
        <v>1063</v>
      </c>
      <c r="I133" s="248" t="str">
        <f t="shared" si="8"/>
        <v>30688060a</v>
      </c>
      <c r="J133" s="249" t="str">
        <f t="shared" si="9"/>
        <v>30688060026 02</v>
      </c>
      <c r="K133" s="250" t="s">
        <v>1186</v>
      </c>
      <c r="L133" s="249" t="str">
        <f t="shared" si="10"/>
        <v>30688060026 02K</v>
      </c>
      <c r="M133" s="250" t="str">
        <f t="shared" si="11"/>
        <v>Slovenský rýchlokorčuliarsky zväzaKrýchlokorčuľovanie - kapitálové transfery (mikrobus pre 9 osôb)</v>
      </c>
    </row>
    <row r="134" spans="1:13">
      <c r="A134" s="247" t="s">
        <v>776</v>
      </c>
      <c r="B134" s="243" t="s">
        <v>777</v>
      </c>
      <c r="C134" s="254" t="s">
        <v>1188</v>
      </c>
      <c r="D134" s="252">
        <v>42000</v>
      </c>
      <c r="E134" s="246">
        <v>0</v>
      </c>
      <c r="F134" s="256" t="s">
        <v>395</v>
      </c>
      <c r="G134" s="251" t="s">
        <v>353</v>
      </c>
      <c r="H134" s="251" t="s">
        <v>1011</v>
      </c>
      <c r="I134" s="257" t="str">
        <f t="shared" si="8"/>
        <v>30688060d</v>
      </c>
      <c r="J134" s="249" t="str">
        <f t="shared" si="9"/>
        <v>30688060026 03</v>
      </c>
      <c r="K134" s="250" t="s">
        <v>1186</v>
      </c>
      <c r="L134" s="249" t="str">
        <f t="shared" si="10"/>
        <v>30688060026 03B</v>
      </c>
      <c r="M134" s="250" t="str">
        <f t="shared" si="11"/>
        <v>Slovenský rýchlokorčuliarsky zväzdBDominika Králiková</v>
      </c>
    </row>
    <row r="135" spans="1:13">
      <c r="A135" s="247" t="s">
        <v>776</v>
      </c>
      <c r="B135" s="243" t="s">
        <v>777</v>
      </c>
      <c r="C135" s="254" t="s">
        <v>1189</v>
      </c>
      <c r="D135" s="252">
        <v>42000</v>
      </c>
      <c r="E135" s="246">
        <v>0</v>
      </c>
      <c r="F135" s="256" t="s">
        <v>395</v>
      </c>
      <c r="G135" s="251" t="s">
        <v>353</v>
      </c>
      <c r="H135" s="251" t="s">
        <v>1011</v>
      </c>
      <c r="I135" s="257" t="str">
        <f t="shared" si="8"/>
        <v>30688060d</v>
      </c>
      <c r="J135" s="249" t="str">
        <f t="shared" si="9"/>
        <v>30688060026 03</v>
      </c>
      <c r="K135" s="250" t="s">
        <v>1186</v>
      </c>
      <c r="L135" s="249" t="str">
        <f t="shared" si="10"/>
        <v>30688060026 03B</v>
      </c>
      <c r="M135" s="250" t="str">
        <f t="shared" si="11"/>
        <v>Slovenský rýchlokorčuliarsky zväzdBRichard Tury</v>
      </c>
    </row>
    <row r="136" spans="1:13">
      <c r="A136" s="225" t="s">
        <v>784</v>
      </c>
      <c r="B136" s="243" t="s">
        <v>785</v>
      </c>
      <c r="C136" s="251" t="s">
        <v>1190</v>
      </c>
      <c r="D136" s="252">
        <v>1549371</v>
      </c>
      <c r="E136" s="246">
        <v>0</v>
      </c>
      <c r="F136" s="256" t="s">
        <v>389</v>
      </c>
      <c r="G136" s="251" t="s">
        <v>351</v>
      </c>
      <c r="H136" s="251" t="s">
        <v>1011</v>
      </c>
      <c r="I136" s="248" t="str">
        <f t="shared" si="8"/>
        <v>30806836a</v>
      </c>
      <c r="J136" s="249" t="str">
        <f t="shared" si="9"/>
        <v>30806836026 02</v>
      </c>
      <c r="K136" s="250" t="s">
        <v>1191</v>
      </c>
      <c r="L136" s="249" t="str">
        <f t="shared" si="10"/>
        <v>30806836026 02B</v>
      </c>
      <c r="M136" s="250" t="str">
        <f t="shared" si="11"/>
        <v>Slovenský stolnotenisový zväzaBstolný tenis - bežné transfery</v>
      </c>
    </row>
    <row r="137" spans="1:13">
      <c r="A137" s="225" t="s">
        <v>784</v>
      </c>
      <c r="B137" s="243" t="s">
        <v>785</v>
      </c>
      <c r="C137" s="251" t="s">
        <v>1192</v>
      </c>
      <c r="D137" s="252">
        <v>58000</v>
      </c>
      <c r="E137" s="246">
        <v>0</v>
      </c>
      <c r="F137" s="256" t="s">
        <v>389</v>
      </c>
      <c r="G137" s="251" t="s">
        <v>351</v>
      </c>
      <c r="H137" s="251" t="s">
        <v>1063</v>
      </c>
      <c r="I137" s="248" t="str">
        <f t="shared" si="8"/>
        <v>30806836a</v>
      </c>
      <c r="J137" s="249" t="str">
        <f t="shared" si="9"/>
        <v>30806836026 02</v>
      </c>
      <c r="K137" s="250" t="s">
        <v>1191</v>
      </c>
      <c r="L137" s="249" t="str">
        <f t="shared" si="10"/>
        <v>30806836026 02K</v>
      </c>
      <c r="M137" s="250"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c r="A138" s="225" t="s">
        <v>792</v>
      </c>
      <c r="B138" s="243" t="s">
        <v>1193</v>
      </c>
      <c r="C138" s="251" t="s">
        <v>1194</v>
      </c>
      <c r="D138" s="252">
        <v>1150393</v>
      </c>
      <c r="E138" s="246">
        <v>0</v>
      </c>
      <c r="F138" s="256" t="s">
        <v>389</v>
      </c>
      <c r="G138" s="251" t="s">
        <v>351</v>
      </c>
      <c r="H138" s="251" t="s">
        <v>1011</v>
      </c>
      <c r="I138" s="248" t="str">
        <f t="shared" si="8"/>
        <v>00603341a</v>
      </c>
      <c r="J138" s="249" t="str">
        <f t="shared" si="9"/>
        <v>00603341026 02</v>
      </c>
      <c r="K138" s="250" t="s">
        <v>1195</v>
      </c>
      <c r="L138" s="249" t="str">
        <f t="shared" si="10"/>
        <v>00603341026 02B</v>
      </c>
      <c r="M138" s="250" t="str">
        <f t="shared" si="11"/>
        <v>SLOVENSKÝ STRELECKÝ ZVÄZaBstreľba - bežné transfery</v>
      </c>
    </row>
    <row r="139" spans="1:13">
      <c r="A139" s="225" t="s">
        <v>792</v>
      </c>
      <c r="B139" s="243" t="s">
        <v>1193</v>
      </c>
      <c r="C139" s="251" t="s">
        <v>1196</v>
      </c>
      <c r="D139" s="252">
        <v>60000</v>
      </c>
      <c r="E139" s="246">
        <v>0</v>
      </c>
      <c r="F139" s="256" t="s">
        <v>389</v>
      </c>
      <c r="G139" s="251" t="s">
        <v>351</v>
      </c>
      <c r="H139" s="251" t="s">
        <v>1063</v>
      </c>
      <c r="I139" s="248" t="str">
        <f t="shared" si="8"/>
        <v>00603341a</v>
      </c>
      <c r="J139" s="249" t="str">
        <f t="shared" si="9"/>
        <v>00603341026 02</v>
      </c>
      <c r="K139" s="250" t="s">
        <v>1195</v>
      </c>
      <c r="L139" s="249" t="str">
        <f t="shared" si="10"/>
        <v>00603341026 02K</v>
      </c>
      <c r="M139" s="250" t="str">
        <f t="shared" si="11"/>
        <v>SLOVENSKÝ STRELECKÝ ZVÄZaKstreľba - kapitálové transfery (nákup elektronických terčov a zbraní)</v>
      </c>
    </row>
    <row r="140" spans="1:13">
      <c r="A140" s="247" t="s">
        <v>792</v>
      </c>
      <c r="B140" s="243" t="s">
        <v>1193</v>
      </c>
      <c r="C140" s="254" t="s">
        <v>1197</v>
      </c>
      <c r="D140" s="252">
        <v>52000</v>
      </c>
      <c r="E140" s="246">
        <v>0</v>
      </c>
      <c r="F140" s="256" t="s">
        <v>395</v>
      </c>
      <c r="G140" s="251" t="s">
        <v>353</v>
      </c>
      <c r="H140" s="251" t="s">
        <v>1011</v>
      </c>
      <c r="I140" s="257" t="str">
        <f t="shared" si="8"/>
        <v>00603341d</v>
      </c>
      <c r="J140" s="249" t="str">
        <f t="shared" si="9"/>
        <v>00603341026 03</v>
      </c>
      <c r="K140" s="250" t="s">
        <v>1195</v>
      </c>
      <c r="L140" s="249" t="str">
        <f t="shared" si="10"/>
        <v>00603341026 03B</v>
      </c>
      <c r="M140" s="250" t="str">
        <f t="shared" si="11"/>
        <v>SLOVENSKÝ STRELECKÝ ZVÄZdBDanka Barteková</v>
      </c>
    </row>
    <row r="141" spans="1:13">
      <c r="A141" s="247" t="s">
        <v>792</v>
      </c>
      <c r="B141" s="243" t="s">
        <v>1193</v>
      </c>
      <c r="C141" s="254" t="s">
        <v>1198</v>
      </c>
      <c r="D141" s="255">
        <v>52000</v>
      </c>
      <c r="E141" s="246">
        <v>0</v>
      </c>
      <c r="F141" s="256" t="s">
        <v>395</v>
      </c>
      <c r="G141" s="251" t="s">
        <v>353</v>
      </c>
      <c r="H141" s="251" t="s">
        <v>1011</v>
      </c>
      <c r="I141" s="257" t="str">
        <f t="shared" si="8"/>
        <v>00603341d</v>
      </c>
      <c r="J141" s="249" t="str">
        <f t="shared" si="9"/>
        <v>00603341026 03</v>
      </c>
      <c r="K141" s="250" t="s">
        <v>1195</v>
      </c>
      <c r="L141" s="249" t="str">
        <f t="shared" si="10"/>
        <v>00603341026 03B</v>
      </c>
      <c r="M141" s="250" t="str">
        <f t="shared" si="11"/>
        <v>SLOVENSKÝ STRELECKÝ ZVÄZdBErik Varga</v>
      </c>
    </row>
    <row r="142" spans="1:13">
      <c r="A142" s="247" t="s">
        <v>792</v>
      </c>
      <c r="B142" s="243" t="s">
        <v>1193</v>
      </c>
      <c r="C142" s="254" t="s">
        <v>1199</v>
      </c>
      <c r="D142" s="255">
        <v>30000</v>
      </c>
      <c r="E142" s="246">
        <v>0</v>
      </c>
      <c r="F142" s="256" t="s">
        <v>395</v>
      </c>
      <c r="G142" s="251" t="s">
        <v>353</v>
      </c>
      <c r="H142" s="251" t="s">
        <v>1011</v>
      </c>
      <c r="I142" s="257" t="str">
        <f t="shared" si="8"/>
        <v>00603341d</v>
      </c>
      <c r="J142" s="249" t="str">
        <f t="shared" si="9"/>
        <v>00603341026 03</v>
      </c>
      <c r="K142" s="250" t="s">
        <v>1195</v>
      </c>
      <c r="L142" s="249" t="str">
        <f t="shared" si="10"/>
        <v>00603341026 03B</v>
      </c>
      <c r="M142" s="250" t="str">
        <f t="shared" si="11"/>
        <v>SLOVENSKÝ STRELECKÝ ZVÄZdBJana Špotáková, Marián Kovačócy</v>
      </c>
    </row>
    <row r="143" spans="1:13">
      <c r="A143" s="247" t="s">
        <v>792</v>
      </c>
      <c r="B143" s="243" t="s">
        <v>1193</v>
      </c>
      <c r="C143" s="254" t="s">
        <v>1200</v>
      </c>
      <c r="D143" s="255">
        <v>52000</v>
      </c>
      <c r="E143" s="246">
        <v>0</v>
      </c>
      <c r="F143" s="256" t="s">
        <v>395</v>
      </c>
      <c r="G143" s="251" t="s">
        <v>353</v>
      </c>
      <c r="H143" s="251" t="s">
        <v>1011</v>
      </c>
      <c r="I143" s="257" t="str">
        <f t="shared" si="8"/>
        <v>00603341d</v>
      </c>
      <c r="J143" s="249" t="str">
        <f t="shared" si="9"/>
        <v>00603341026 03</v>
      </c>
      <c r="K143" s="250" t="s">
        <v>1195</v>
      </c>
      <c r="L143" s="249" t="str">
        <f t="shared" si="10"/>
        <v>00603341026 03B</v>
      </c>
      <c r="M143" s="250" t="str">
        <f t="shared" si="11"/>
        <v>SLOVENSKÝ STRELECKÝ ZVÄZdBJuraj Tužinský</v>
      </c>
    </row>
    <row r="144" spans="1:13">
      <c r="A144" s="247" t="s">
        <v>792</v>
      </c>
      <c r="B144" s="243" t="s">
        <v>1193</v>
      </c>
      <c r="C144" s="254" t="s">
        <v>1201</v>
      </c>
      <c r="D144" s="255">
        <v>7500</v>
      </c>
      <c r="E144" s="246">
        <v>0</v>
      </c>
      <c r="F144" s="256" t="s">
        <v>395</v>
      </c>
      <c r="G144" s="251" t="s">
        <v>353</v>
      </c>
      <c r="H144" s="251" t="s">
        <v>1011</v>
      </c>
      <c r="I144" s="257" t="str">
        <f t="shared" si="8"/>
        <v>00603341d</v>
      </c>
      <c r="J144" s="249" t="str">
        <f t="shared" si="9"/>
        <v>00603341026 03</v>
      </c>
      <c r="K144" s="250" t="s">
        <v>1195</v>
      </c>
      <c r="L144" s="249" t="str">
        <f t="shared" si="10"/>
        <v>00603341026 03B</v>
      </c>
      <c r="M144" s="250" t="str">
        <f t="shared" si="11"/>
        <v>SLOVENSKÝ STRELECKÝ ZVÄZdBMichal Slamka</v>
      </c>
    </row>
    <row r="145" spans="1:13">
      <c r="A145" s="247" t="s">
        <v>792</v>
      </c>
      <c r="B145" s="243" t="s">
        <v>1193</v>
      </c>
      <c r="C145" s="254" t="s">
        <v>1202</v>
      </c>
      <c r="D145" s="255">
        <v>10000</v>
      </c>
      <c r="E145" s="246">
        <v>0</v>
      </c>
      <c r="F145" s="256" t="s">
        <v>395</v>
      </c>
      <c r="G145" s="251" t="s">
        <v>353</v>
      </c>
      <c r="H145" s="251" t="s">
        <v>1011</v>
      </c>
      <c r="I145" s="257" t="str">
        <f t="shared" si="8"/>
        <v>00603341d</v>
      </c>
      <c r="J145" s="249" t="str">
        <f t="shared" si="9"/>
        <v>00603341026 03</v>
      </c>
      <c r="K145" s="250" t="s">
        <v>1195</v>
      </c>
      <c r="L145" s="249" t="str">
        <f t="shared" si="10"/>
        <v>00603341026 03B</v>
      </c>
      <c r="M145" s="250" t="str">
        <f t="shared" si="11"/>
        <v>SLOVENSKÝ STRELECKÝ ZVÄZdBŠtefan Šulek</v>
      </c>
    </row>
    <row r="146" spans="1:13">
      <c r="A146" s="247" t="s">
        <v>792</v>
      </c>
      <c r="B146" s="243" t="s">
        <v>1193</v>
      </c>
      <c r="C146" s="254" t="s">
        <v>1203</v>
      </c>
      <c r="D146" s="255">
        <v>15000</v>
      </c>
      <c r="E146" s="246">
        <v>0</v>
      </c>
      <c r="F146" s="256" t="s">
        <v>395</v>
      </c>
      <c r="G146" s="251" t="s">
        <v>353</v>
      </c>
      <c r="H146" s="251" t="s">
        <v>1011</v>
      </c>
      <c r="I146" s="257" t="str">
        <f t="shared" si="8"/>
        <v>00603341d</v>
      </c>
      <c r="J146" s="249" t="str">
        <f t="shared" si="9"/>
        <v>00603341026 03</v>
      </c>
      <c r="K146" s="250" t="s">
        <v>1195</v>
      </c>
      <c r="L146" s="249" t="str">
        <f t="shared" si="10"/>
        <v>00603341026 03B</v>
      </c>
      <c r="M146" s="250" t="str">
        <f t="shared" si="11"/>
        <v>SLOVENSKÝ STRELECKÝ ZVÄZdBVanessa Hocková</v>
      </c>
    </row>
    <row r="147" spans="1:13">
      <c r="A147" s="247" t="s">
        <v>792</v>
      </c>
      <c r="B147" s="243" t="s">
        <v>1193</v>
      </c>
      <c r="C147" s="254" t="s">
        <v>1204</v>
      </c>
      <c r="D147" s="255">
        <v>15000</v>
      </c>
      <c r="E147" s="246">
        <v>0</v>
      </c>
      <c r="F147" s="256" t="s">
        <v>395</v>
      </c>
      <c r="G147" s="251" t="s">
        <v>353</v>
      </c>
      <c r="H147" s="251" t="s">
        <v>1011</v>
      </c>
      <c r="I147" s="257" t="str">
        <f t="shared" si="8"/>
        <v>00603341d</v>
      </c>
      <c r="J147" s="249" t="str">
        <f t="shared" si="9"/>
        <v>00603341026 03</v>
      </c>
      <c r="K147" s="250" t="s">
        <v>1195</v>
      </c>
      <c r="L147" s="249" t="str">
        <f t="shared" si="10"/>
        <v>00603341026 03B</v>
      </c>
      <c r="M147" s="250" t="str">
        <f t="shared" si="11"/>
        <v>SLOVENSKÝ STRELECKÝ ZVÄZdBVeronika Vargová</v>
      </c>
    </row>
    <row r="148" spans="1:13">
      <c r="A148" s="247" t="s">
        <v>792</v>
      </c>
      <c r="B148" s="243" t="s">
        <v>1193</v>
      </c>
      <c r="C148" s="254" t="s">
        <v>1205</v>
      </c>
      <c r="D148" s="255">
        <v>62000</v>
      </c>
      <c r="E148" s="246">
        <v>0</v>
      </c>
      <c r="F148" s="256" t="s">
        <v>395</v>
      </c>
      <c r="G148" s="251" t="s">
        <v>353</v>
      </c>
      <c r="H148" s="251" t="s">
        <v>1011</v>
      </c>
      <c r="I148" s="257" t="str">
        <f t="shared" si="8"/>
        <v>00603341d</v>
      </c>
      <c r="J148" s="249" t="str">
        <f t="shared" si="9"/>
        <v>00603341026 03</v>
      </c>
      <c r="K148" s="250" t="s">
        <v>1195</v>
      </c>
      <c r="L148" s="249" t="str">
        <f t="shared" si="10"/>
        <v>00603341026 03B</v>
      </c>
      <c r="M148" s="250" t="str">
        <f t="shared" si="11"/>
        <v>SLOVENSKÝ STRELECKÝ ZVÄZdBZuzana Rehák Štefečeková</v>
      </c>
    </row>
    <row r="149" spans="1:13">
      <c r="A149" s="225" t="s">
        <v>800</v>
      </c>
      <c r="B149" s="243" t="s">
        <v>801</v>
      </c>
      <c r="C149" s="251" t="s">
        <v>1206</v>
      </c>
      <c r="D149" s="252">
        <v>169922</v>
      </c>
      <c r="E149" s="246">
        <v>0</v>
      </c>
      <c r="F149" s="256" t="s">
        <v>389</v>
      </c>
      <c r="G149" s="251" t="s">
        <v>351</v>
      </c>
      <c r="H149" s="251" t="s">
        <v>1011</v>
      </c>
      <c r="I149" s="248" t="str">
        <f t="shared" si="8"/>
        <v>17310571a</v>
      </c>
      <c r="J149" s="249" t="str">
        <f t="shared" si="9"/>
        <v>17310571026 02</v>
      </c>
      <c r="K149" s="250" t="s">
        <v>1207</v>
      </c>
      <c r="L149" s="249" t="str">
        <f t="shared" si="10"/>
        <v>17310571026 02B</v>
      </c>
      <c r="M149" s="250" t="str">
        <f t="shared" si="11"/>
        <v>Slovenský šachový zväzaBšach - bežné transfery</v>
      </c>
    </row>
    <row r="150" spans="1:13">
      <c r="A150" s="225" t="s">
        <v>806</v>
      </c>
      <c r="B150" s="243" t="s">
        <v>807</v>
      </c>
      <c r="C150" s="251" t="s">
        <v>1208</v>
      </c>
      <c r="D150" s="252">
        <v>186807</v>
      </c>
      <c r="E150" s="246">
        <v>0</v>
      </c>
      <c r="F150" s="256" t="s">
        <v>389</v>
      </c>
      <c r="G150" s="251" t="s">
        <v>351</v>
      </c>
      <c r="H150" s="251" t="s">
        <v>1011</v>
      </c>
      <c r="I150" s="248" t="str">
        <f t="shared" si="8"/>
        <v>30806437a</v>
      </c>
      <c r="J150" s="249" t="str">
        <f t="shared" si="9"/>
        <v>30806437026 02</v>
      </c>
      <c r="K150" s="250" t="s">
        <v>1209</v>
      </c>
      <c r="L150" s="249" t="str">
        <f t="shared" si="10"/>
        <v>30806437026 02B</v>
      </c>
      <c r="M150" s="250" t="str">
        <f t="shared" si="11"/>
        <v>Slovenský šermiarsky zväzaBšerm - bežné transfery</v>
      </c>
    </row>
    <row r="151" spans="1:13">
      <c r="A151" s="225" t="s">
        <v>813</v>
      </c>
      <c r="B151" s="243" t="s">
        <v>814</v>
      </c>
      <c r="C151" s="251" t="s">
        <v>1210</v>
      </c>
      <c r="D151" s="252">
        <v>4437287</v>
      </c>
      <c r="E151" s="246">
        <v>0</v>
      </c>
      <c r="F151" s="256" t="s">
        <v>389</v>
      </c>
      <c r="G151" s="251" t="s">
        <v>351</v>
      </c>
      <c r="H151" s="251" t="s">
        <v>1011</v>
      </c>
      <c r="I151" s="248" t="str">
        <f t="shared" si="8"/>
        <v>30811384a</v>
      </c>
      <c r="J151" s="249" t="str">
        <f t="shared" si="9"/>
        <v>30811384026 02</v>
      </c>
      <c r="K151" s="250" t="s">
        <v>1211</v>
      </c>
      <c r="L151" s="249" t="str">
        <f t="shared" si="10"/>
        <v>30811384026 02B</v>
      </c>
      <c r="M151" s="250" t="str">
        <f t="shared" si="11"/>
        <v>Slovenský tenisový zväzaBtenis - bežné transfery</v>
      </c>
    </row>
    <row r="152" spans="1:13">
      <c r="A152" s="225" t="s">
        <v>820</v>
      </c>
      <c r="B152" s="243" t="s">
        <v>821</v>
      </c>
      <c r="C152" s="251" t="s">
        <v>1212</v>
      </c>
      <c r="D152" s="252">
        <v>151833</v>
      </c>
      <c r="E152" s="246">
        <v>0</v>
      </c>
      <c r="F152" s="256" t="s">
        <v>389</v>
      </c>
      <c r="G152" s="251" t="s">
        <v>351</v>
      </c>
      <c r="H152" s="251" t="s">
        <v>1011</v>
      </c>
      <c r="I152" s="248" t="str">
        <f t="shared" si="8"/>
        <v>00688304a</v>
      </c>
      <c r="J152" s="249" t="str">
        <f t="shared" si="9"/>
        <v>00688304026 02</v>
      </c>
      <c r="K152" s="250" t="s">
        <v>1213</v>
      </c>
      <c r="L152" s="249" t="str">
        <f t="shared" si="10"/>
        <v>00688304026 02B</v>
      </c>
      <c r="M152" s="250" t="str">
        <f t="shared" si="11"/>
        <v>Slovenský veslársky zväzaBveslovanie - bežné transfery</v>
      </c>
    </row>
    <row r="153" spans="1:13">
      <c r="A153" s="225" t="s">
        <v>820</v>
      </c>
      <c r="B153" s="243" t="s">
        <v>821</v>
      </c>
      <c r="C153" s="251" t="s">
        <v>1214</v>
      </c>
      <c r="D153" s="252">
        <v>15000</v>
      </c>
      <c r="E153" s="246">
        <v>0</v>
      </c>
      <c r="F153" s="256" t="s">
        <v>389</v>
      </c>
      <c r="G153" s="251" t="s">
        <v>351</v>
      </c>
      <c r="H153" s="251" t="s">
        <v>1063</v>
      </c>
      <c r="I153" s="248" t="str">
        <f t="shared" si="8"/>
        <v>00688304a</v>
      </c>
      <c r="J153" s="249" t="str">
        <f t="shared" si="9"/>
        <v>00688304026 02</v>
      </c>
      <c r="K153" s="250" t="s">
        <v>1213</v>
      </c>
      <c r="L153" s="249" t="str">
        <f t="shared" si="10"/>
        <v>00688304026 02K</v>
      </c>
      <c r="M153" s="250" t="str">
        <f t="shared" si="11"/>
        <v>Slovenský veslársky zväzaKveslovanie - kapitálové transfery (veslárske trenažéry, loď)</v>
      </c>
    </row>
    <row r="154" spans="1:13">
      <c r="A154" s="247" t="s">
        <v>820</v>
      </c>
      <c r="B154" s="243" t="s">
        <v>821</v>
      </c>
      <c r="C154" s="254" t="s">
        <v>1215</v>
      </c>
      <c r="D154" s="255">
        <v>11250</v>
      </c>
      <c r="E154" s="246">
        <v>0</v>
      </c>
      <c r="F154" s="256" t="s">
        <v>395</v>
      </c>
      <c r="G154" s="251" t="s">
        <v>353</v>
      </c>
      <c r="H154" s="251" t="s">
        <v>1011</v>
      </c>
      <c r="I154" s="257" t="str">
        <f t="shared" si="8"/>
        <v>00688304d</v>
      </c>
      <c r="J154" s="249" t="str">
        <f t="shared" si="9"/>
        <v>00688304026 03</v>
      </c>
      <c r="K154" s="250" t="s">
        <v>1213</v>
      </c>
      <c r="L154" s="249" t="str">
        <f t="shared" si="10"/>
        <v>00688304026 03B</v>
      </c>
      <c r="M154" s="250" t="str">
        <f t="shared" si="11"/>
        <v>Slovenský veslársky zväzdBAdam Stiffel</v>
      </c>
    </row>
    <row r="155" spans="1:13">
      <c r="A155" s="247" t="s">
        <v>820</v>
      </c>
      <c r="B155" s="243" t="s">
        <v>821</v>
      </c>
      <c r="C155" s="254" t="s">
        <v>1216</v>
      </c>
      <c r="D155" s="255">
        <v>3750</v>
      </c>
      <c r="E155" s="246">
        <v>0</v>
      </c>
      <c r="F155" s="256" t="s">
        <v>395</v>
      </c>
      <c r="G155" s="251" t="s">
        <v>353</v>
      </c>
      <c r="H155" s="251" t="s">
        <v>1011</v>
      </c>
      <c r="I155" s="257" t="str">
        <f t="shared" si="8"/>
        <v>00688304d</v>
      </c>
      <c r="J155" s="249" t="str">
        <f t="shared" si="9"/>
        <v>00688304026 03</v>
      </c>
      <c r="K155" s="250" t="s">
        <v>1213</v>
      </c>
      <c r="L155" s="249" t="str">
        <f t="shared" si="10"/>
        <v>00688304026 03B</v>
      </c>
      <c r="M155" s="250" t="str">
        <f t="shared" si="11"/>
        <v>Slovenský veslársky zväzdBMarek Režnák</v>
      </c>
    </row>
    <row r="156" spans="1:13">
      <c r="A156" s="247" t="s">
        <v>820</v>
      </c>
      <c r="B156" s="243" t="s">
        <v>821</v>
      </c>
      <c r="C156" s="254" t="s">
        <v>1217</v>
      </c>
      <c r="D156" s="255">
        <v>11250</v>
      </c>
      <c r="E156" s="246">
        <v>0</v>
      </c>
      <c r="F156" s="256" t="s">
        <v>395</v>
      </c>
      <c r="G156" s="251" t="s">
        <v>353</v>
      </c>
      <c r="H156" s="251" t="s">
        <v>1011</v>
      </c>
      <c r="I156" s="257" t="str">
        <f t="shared" si="8"/>
        <v>00688304d</v>
      </c>
      <c r="J156" s="249" t="str">
        <f t="shared" si="9"/>
        <v>00688304026 03</v>
      </c>
      <c r="K156" s="250" t="s">
        <v>1213</v>
      </c>
      <c r="L156" s="249" t="str">
        <f t="shared" si="10"/>
        <v>00688304026 03B</v>
      </c>
      <c r="M156" s="250" t="str">
        <f t="shared" si="11"/>
        <v>Slovenský veslársky zväzdBPeter Zelinka</v>
      </c>
    </row>
    <row r="157" spans="1:13">
      <c r="A157" s="225" t="s">
        <v>827</v>
      </c>
      <c r="B157" s="243" t="s">
        <v>828</v>
      </c>
      <c r="C157" s="244" t="s">
        <v>1218</v>
      </c>
      <c r="D157" s="245">
        <v>440979</v>
      </c>
      <c r="E157" s="246">
        <v>0</v>
      </c>
      <c r="F157" s="247" t="s">
        <v>389</v>
      </c>
      <c r="G157" s="244" t="s">
        <v>351</v>
      </c>
      <c r="H157" s="244" t="s">
        <v>1011</v>
      </c>
      <c r="I157" s="248" t="str">
        <f t="shared" si="8"/>
        <v>31791981a</v>
      </c>
      <c r="J157" s="249" t="str">
        <f t="shared" si="9"/>
        <v>31791981026 02</v>
      </c>
      <c r="K157" s="250" t="s">
        <v>1219</v>
      </c>
      <c r="L157" s="249" t="str">
        <f t="shared" si="10"/>
        <v>31791981026 02B</v>
      </c>
      <c r="M157" s="250" t="str">
        <f t="shared" si="11"/>
        <v>SLOVENSKÝ ZÁPASNÍCKY ZVÄZaBzápasenie - bežné transfery</v>
      </c>
    </row>
    <row r="158" spans="1:13">
      <c r="A158" s="247" t="s">
        <v>827</v>
      </c>
      <c r="B158" s="243" t="s">
        <v>828</v>
      </c>
      <c r="C158" s="254" t="s">
        <v>1220</v>
      </c>
      <c r="D158" s="255">
        <v>26000</v>
      </c>
      <c r="E158" s="246">
        <v>0</v>
      </c>
      <c r="F158" s="256" t="s">
        <v>395</v>
      </c>
      <c r="G158" s="251" t="s">
        <v>353</v>
      </c>
      <c r="H158" s="251" t="s">
        <v>1011</v>
      </c>
      <c r="I158" s="257" t="str">
        <f t="shared" si="8"/>
        <v>31791981d</v>
      </c>
      <c r="J158" s="249" t="str">
        <f t="shared" si="9"/>
        <v>31791981026 03</v>
      </c>
      <c r="K158" s="250" t="s">
        <v>1219</v>
      </c>
      <c r="L158" s="249" t="str">
        <f t="shared" si="10"/>
        <v>31791981026 03B</v>
      </c>
      <c r="M158" s="250" t="str">
        <f t="shared" si="11"/>
        <v>SLOVENSKÝ ZÁPASNÍCKY ZVÄZdBAhsarbek Gulaev *</v>
      </c>
    </row>
    <row r="159" spans="1:13">
      <c r="A159" s="247" t="s">
        <v>827</v>
      </c>
      <c r="B159" s="243" t="s">
        <v>828</v>
      </c>
      <c r="C159" s="254" t="s">
        <v>1221</v>
      </c>
      <c r="D159" s="255">
        <v>52000</v>
      </c>
      <c r="E159" s="246">
        <v>0</v>
      </c>
      <c r="F159" s="256" t="s">
        <v>395</v>
      </c>
      <c r="G159" s="251" t="s">
        <v>353</v>
      </c>
      <c r="H159" s="251" t="s">
        <v>1011</v>
      </c>
      <c r="I159" s="257" t="str">
        <f t="shared" si="8"/>
        <v>31791981d</v>
      </c>
      <c r="J159" s="249" t="str">
        <f t="shared" si="9"/>
        <v>31791981026 03</v>
      </c>
      <c r="K159" s="250" t="s">
        <v>1219</v>
      </c>
      <c r="L159" s="249" t="str">
        <f t="shared" si="10"/>
        <v>31791981026 03B</v>
      </c>
      <c r="M159" s="250" t="str">
        <f t="shared" si="11"/>
        <v xml:space="preserve">SLOVENSKÝ ZÁPASNÍCKY ZVÄZdBBoris Makoev </v>
      </c>
    </row>
    <row r="160" spans="1:13">
      <c r="A160" s="247" t="s">
        <v>827</v>
      </c>
      <c r="B160" s="243" t="s">
        <v>828</v>
      </c>
      <c r="C160" s="254" t="s">
        <v>1222</v>
      </c>
      <c r="D160" s="255">
        <v>7500</v>
      </c>
      <c r="E160" s="246">
        <v>0</v>
      </c>
      <c r="F160" s="256" t="s">
        <v>395</v>
      </c>
      <c r="G160" s="251" t="s">
        <v>353</v>
      </c>
      <c r="H160" s="251" t="s">
        <v>1011</v>
      </c>
      <c r="I160" s="257" t="str">
        <f t="shared" si="8"/>
        <v>31791981d</v>
      </c>
      <c r="J160" s="249" t="str">
        <f t="shared" si="9"/>
        <v>31791981026 03</v>
      </c>
      <c r="K160" s="250" t="s">
        <v>1219</v>
      </c>
      <c r="L160" s="249" t="str">
        <f t="shared" si="10"/>
        <v>31791981026 03B</v>
      </c>
      <c r="M160" s="250" t="str">
        <f t="shared" si="11"/>
        <v>SLOVENSKÝ ZÁPASNÍCKY ZVÄZdBDenis Horváth</v>
      </c>
    </row>
    <row r="161" spans="1:13">
      <c r="A161" s="247" t="s">
        <v>827</v>
      </c>
      <c r="B161" s="243" t="s">
        <v>828</v>
      </c>
      <c r="C161" s="254" t="s">
        <v>1223</v>
      </c>
      <c r="D161" s="255">
        <v>7500</v>
      </c>
      <c r="E161" s="246">
        <v>0</v>
      </c>
      <c r="F161" s="256" t="s">
        <v>395</v>
      </c>
      <c r="G161" s="251" t="s">
        <v>353</v>
      </c>
      <c r="H161" s="251" t="s">
        <v>1011</v>
      </c>
      <c r="I161" s="257" t="str">
        <f t="shared" si="8"/>
        <v>31791981d</v>
      </c>
      <c r="J161" s="249" t="str">
        <f t="shared" si="9"/>
        <v>31791981026 03</v>
      </c>
      <c r="K161" s="250" t="s">
        <v>1219</v>
      </c>
      <c r="L161" s="249" t="str">
        <f t="shared" si="10"/>
        <v>31791981026 03B</v>
      </c>
      <c r="M161" s="250" t="str">
        <f t="shared" si="11"/>
        <v>SLOVENSKÝ ZÁPASNÍCKY ZVÄZdBGeorgi Nogaev</v>
      </c>
    </row>
    <row r="162" spans="1:13">
      <c r="A162" s="247" t="s">
        <v>827</v>
      </c>
      <c r="B162" s="243" t="s">
        <v>828</v>
      </c>
      <c r="C162" s="254" t="s">
        <v>1224</v>
      </c>
      <c r="D162" s="255">
        <v>31000</v>
      </c>
      <c r="E162" s="246">
        <v>0</v>
      </c>
      <c r="F162" s="256" t="s">
        <v>395</v>
      </c>
      <c r="G162" s="251" t="s">
        <v>353</v>
      </c>
      <c r="H162" s="251" t="s">
        <v>1011</v>
      </c>
      <c r="I162" s="257" t="str">
        <f t="shared" si="8"/>
        <v>31791981d</v>
      </c>
      <c r="J162" s="249" t="str">
        <f t="shared" si="9"/>
        <v>31791981026 03</v>
      </c>
      <c r="K162" s="250" t="s">
        <v>1219</v>
      </c>
      <c r="L162" s="249" t="str">
        <f t="shared" si="10"/>
        <v>31791981026 03B</v>
      </c>
      <c r="M162" s="250" t="str">
        <f t="shared" si="11"/>
        <v>SLOVENSKÝ ZÁPASNÍCKY ZVÄZdBTaimuraz Salkazanov *</v>
      </c>
    </row>
    <row r="163" spans="1:13">
      <c r="A163" s="247" t="s">
        <v>827</v>
      </c>
      <c r="B163" s="243" t="s">
        <v>828</v>
      </c>
      <c r="C163" s="254" t="s">
        <v>1225</v>
      </c>
      <c r="D163" s="255">
        <v>10000</v>
      </c>
      <c r="E163" s="246">
        <v>0</v>
      </c>
      <c r="F163" s="256" t="s">
        <v>395</v>
      </c>
      <c r="G163" s="251" t="s">
        <v>353</v>
      </c>
      <c r="H163" s="251" t="s">
        <v>1011</v>
      </c>
      <c r="I163" s="257" t="str">
        <f t="shared" si="8"/>
        <v>31791981d</v>
      </c>
      <c r="J163" s="249" t="str">
        <f t="shared" si="9"/>
        <v>31791981026 03</v>
      </c>
      <c r="K163" s="250" t="s">
        <v>1219</v>
      </c>
      <c r="L163" s="249" t="str">
        <f t="shared" si="10"/>
        <v>31791981026 03B</v>
      </c>
      <c r="M163" s="250" t="str">
        <f t="shared" si="11"/>
        <v>SLOVENSKÝ ZÁPASNÍCKY ZVÄZdBTamás Sóos</v>
      </c>
    </row>
    <row r="164" spans="1:13">
      <c r="A164" s="247" t="s">
        <v>827</v>
      </c>
      <c r="B164" s="243" t="s">
        <v>828</v>
      </c>
      <c r="C164" s="254" t="s">
        <v>1226</v>
      </c>
      <c r="D164" s="255">
        <v>10000</v>
      </c>
      <c r="E164" s="246">
        <v>0</v>
      </c>
      <c r="F164" s="256" t="s">
        <v>395</v>
      </c>
      <c r="G164" s="251" t="s">
        <v>353</v>
      </c>
      <c r="H164" s="251" t="s">
        <v>1011</v>
      </c>
      <c r="I164" s="257" t="str">
        <f t="shared" si="8"/>
        <v>31791981d</v>
      </c>
      <c r="J164" s="249" t="str">
        <f t="shared" si="9"/>
        <v>31791981026 03</v>
      </c>
      <c r="K164" s="250" t="s">
        <v>1219</v>
      </c>
      <c r="L164" s="249" t="str">
        <f t="shared" si="10"/>
        <v>31791981026 03B</v>
      </c>
      <c r="M164" s="250" t="str">
        <f t="shared" si="11"/>
        <v>SLOVENSKÝ ZÁPASNÍCKY ZVÄZdBZsuzsana Molnár</v>
      </c>
    </row>
    <row r="165" spans="1:13">
      <c r="A165" s="225" t="s">
        <v>835</v>
      </c>
      <c r="B165" s="243" t="s">
        <v>836</v>
      </c>
      <c r="C165" s="244" t="s">
        <v>1227</v>
      </c>
      <c r="D165" s="245">
        <v>280754</v>
      </c>
      <c r="E165" s="246">
        <v>0</v>
      </c>
      <c r="F165" s="247" t="s">
        <v>389</v>
      </c>
      <c r="G165" s="244" t="s">
        <v>351</v>
      </c>
      <c r="H165" s="244" t="s">
        <v>1011</v>
      </c>
      <c r="I165" s="248" t="str">
        <f t="shared" si="8"/>
        <v>30811546a</v>
      </c>
      <c r="J165" s="249" t="str">
        <f t="shared" si="9"/>
        <v>30811546026 02</v>
      </c>
      <c r="K165" s="250" t="s">
        <v>1228</v>
      </c>
      <c r="L165" s="249" t="str">
        <f t="shared" si="10"/>
        <v>30811546026 02B</v>
      </c>
      <c r="M165" s="250" t="str">
        <f t="shared" si="11"/>
        <v>Slovenský zväz bedmintonuaBbedminton - bežné transfery</v>
      </c>
    </row>
    <row r="166" spans="1:13">
      <c r="A166" s="225" t="s">
        <v>843</v>
      </c>
      <c r="B166" s="243" t="s">
        <v>844</v>
      </c>
      <c r="C166" s="244" t="s">
        <v>1229</v>
      </c>
      <c r="D166" s="245">
        <v>469215</v>
      </c>
      <c r="E166" s="246">
        <v>0</v>
      </c>
      <c r="F166" s="247" t="s">
        <v>389</v>
      </c>
      <c r="G166" s="244" t="s">
        <v>351</v>
      </c>
      <c r="H166" s="244" t="s">
        <v>1011</v>
      </c>
      <c r="I166" s="248" t="str">
        <f t="shared" si="8"/>
        <v>35656743a</v>
      </c>
      <c r="J166" s="249" t="str">
        <f t="shared" si="9"/>
        <v>35656743026 02</v>
      </c>
      <c r="K166" s="250" t="s">
        <v>1230</v>
      </c>
      <c r="L166" s="249" t="str">
        <f t="shared" si="10"/>
        <v>35656743026 02B</v>
      </c>
      <c r="M166" s="250" t="str">
        <f t="shared" si="11"/>
        <v>Slovenský zväz biatlonuaBbiatlon - bežné transfery</v>
      </c>
    </row>
    <row r="167" spans="1:13">
      <c r="A167" s="225" t="s">
        <v>843</v>
      </c>
      <c r="B167" s="243" t="s">
        <v>844</v>
      </c>
      <c r="C167" s="251" t="s">
        <v>1231</v>
      </c>
      <c r="D167" s="252">
        <v>100000</v>
      </c>
      <c r="E167" s="246">
        <v>0</v>
      </c>
      <c r="F167" s="256" t="s">
        <v>389</v>
      </c>
      <c r="G167" s="244" t="s">
        <v>351</v>
      </c>
      <c r="H167" s="251" t="s">
        <v>1063</v>
      </c>
      <c r="I167" s="248" t="str">
        <f t="shared" si="8"/>
        <v>35656743a</v>
      </c>
      <c r="J167" s="249" t="str">
        <f t="shared" si="9"/>
        <v>35656743026 02</v>
      </c>
      <c r="K167" s="250" t="s">
        <v>1230</v>
      </c>
      <c r="L167" s="249" t="str">
        <f t="shared" si="10"/>
        <v>35656743026 02K</v>
      </c>
      <c r="M167" s="250"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c r="A168" s="247" t="s">
        <v>843</v>
      </c>
      <c r="B168" s="243" t="s">
        <v>844</v>
      </c>
      <c r="C168" s="254" t="s">
        <v>1232</v>
      </c>
      <c r="D168" s="255">
        <v>72000</v>
      </c>
      <c r="E168" s="246">
        <v>0</v>
      </c>
      <c r="F168" s="256" t="s">
        <v>395</v>
      </c>
      <c r="G168" s="251" t="s">
        <v>353</v>
      </c>
      <c r="H168" s="251" t="s">
        <v>1011</v>
      </c>
      <c r="I168" s="257" t="str">
        <f t="shared" si="8"/>
        <v>35656743d</v>
      </c>
      <c r="J168" s="249" t="str">
        <f t="shared" si="9"/>
        <v>35656743026 03</v>
      </c>
      <c r="K168" s="250" t="s">
        <v>1230</v>
      </c>
      <c r="L168" s="249" t="str">
        <f t="shared" si="10"/>
        <v>35656743026 03B</v>
      </c>
      <c r="M168" s="250" t="str">
        <f t="shared" si="11"/>
        <v>Slovenský zväz biatlonudBAnastasia Kuzminova</v>
      </c>
    </row>
    <row r="169" spans="1:13">
      <c r="A169" s="247" t="s">
        <v>843</v>
      </c>
      <c r="B169" s="243" t="s">
        <v>844</v>
      </c>
      <c r="C169" s="254" t="s">
        <v>1233</v>
      </c>
      <c r="D169" s="255">
        <v>28000</v>
      </c>
      <c r="E169" s="246">
        <v>0</v>
      </c>
      <c r="F169" s="256" t="s">
        <v>395</v>
      </c>
      <c r="G169" s="251" t="s">
        <v>353</v>
      </c>
      <c r="H169" s="251" t="s">
        <v>1011</v>
      </c>
      <c r="I169" s="257" t="str">
        <f t="shared" si="8"/>
        <v>35656743d</v>
      </c>
      <c r="J169" s="249" t="str">
        <f t="shared" si="9"/>
        <v>35656743026 03</v>
      </c>
      <c r="K169" s="250" t="s">
        <v>1230</v>
      </c>
      <c r="L169" s="249" t="str">
        <f t="shared" si="10"/>
        <v>35656743026 03B</v>
      </c>
      <c r="M169" s="250" t="str">
        <f t="shared" si="11"/>
        <v>Slovenský zväz biatlonudBIvona Fialková</v>
      </c>
    </row>
    <row r="170" spans="1:13">
      <c r="A170" s="247" t="s">
        <v>843</v>
      </c>
      <c r="B170" s="243" t="s">
        <v>844</v>
      </c>
      <c r="C170" s="254" t="s">
        <v>1234</v>
      </c>
      <c r="D170" s="255">
        <v>28000</v>
      </c>
      <c r="E170" s="246">
        <v>0</v>
      </c>
      <c r="F170" s="256" t="s">
        <v>395</v>
      </c>
      <c r="G170" s="251" t="s">
        <v>353</v>
      </c>
      <c r="H170" s="251" t="s">
        <v>1011</v>
      </c>
      <c r="I170" s="257" t="str">
        <f t="shared" si="8"/>
        <v>35656743d</v>
      </c>
      <c r="J170" s="249" t="str">
        <f t="shared" si="9"/>
        <v>35656743026 03</v>
      </c>
      <c r="K170" s="250" t="s">
        <v>1230</v>
      </c>
      <c r="L170" s="249" t="str">
        <f t="shared" si="10"/>
        <v>35656743026 03B</v>
      </c>
      <c r="M170" s="250" t="str">
        <f t="shared" si="11"/>
        <v>Slovenský zväz biatlonudBTerézia Poliaková</v>
      </c>
    </row>
    <row r="171" spans="1:13">
      <c r="A171" s="247" t="s">
        <v>843</v>
      </c>
      <c r="B171" s="243" t="s">
        <v>844</v>
      </c>
      <c r="C171" s="254" t="s">
        <v>1235</v>
      </c>
      <c r="D171" s="255">
        <v>20000</v>
      </c>
      <c r="E171" s="246">
        <v>0</v>
      </c>
      <c r="F171" s="256" t="s">
        <v>395</v>
      </c>
      <c r="G171" s="251" t="s">
        <v>353</v>
      </c>
      <c r="H171" s="251" t="s">
        <v>1011</v>
      </c>
      <c r="I171" s="257" t="str">
        <f t="shared" si="8"/>
        <v>35656743d</v>
      </c>
      <c r="J171" s="249" t="str">
        <f t="shared" si="9"/>
        <v>35656743026 03</v>
      </c>
      <c r="K171" s="250" t="s">
        <v>1230</v>
      </c>
      <c r="L171" s="249" t="str">
        <f t="shared" si="10"/>
        <v>35656743026 03B</v>
      </c>
      <c r="M171" s="250" t="str">
        <f t="shared" si="11"/>
        <v>Slovenský zväz biatlonudBMartin Otčenáš</v>
      </c>
    </row>
    <row r="172" spans="1:13">
      <c r="A172" s="247" t="s">
        <v>843</v>
      </c>
      <c r="B172" s="243" t="s">
        <v>844</v>
      </c>
      <c r="C172" s="254" t="s">
        <v>1236</v>
      </c>
      <c r="D172" s="255">
        <v>52000</v>
      </c>
      <c r="E172" s="246">
        <v>0</v>
      </c>
      <c r="F172" s="256" t="s">
        <v>395</v>
      </c>
      <c r="G172" s="251" t="s">
        <v>353</v>
      </c>
      <c r="H172" s="251" t="s">
        <v>1011</v>
      </c>
      <c r="I172" s="257" t="str">
        <f t="shared" si="8"/>
        <v>35656743d</v>
      </c>
      <c r="J172" s="249" t="str">
        <f t="shared" si="9"/>
        <v>35656743026 03</v>
      </c>
      <c r="K172" s="250" t="s">
        <v>1230</v>
      </c>
      <c r="L172" s="249" t="str">
        <f t="shared" si="10"/>
        <v>35656743026 03B</v>
      </c>
      <c r="M172" s="250" t="str">
        <f t="shared" si="11"/>
        <v>Slovenský zväz biatlonudBPaulína Fialková</v>
      </c>
    </row>
    <row r="173" spans="1:13">
      <c r="A173" s="247" t="s">
        <v>843</v>
      </c>
      <c r="B173" s="243" t="s">
        <v>844</v>
      </c>
      <c r="C173" s="254" t="s">
        <v>1237</v>
      </c>
      <c r="D173" s="255">
        <v>10000</v>
      </c>
      <c r="E173" s="246">
        <v>0</v>
      </c>
      <c r="F173" s="256" t="s">
        <v>395</v>
      </c>
      <c r="G173" s="251" t="s">
        <v>353</v>
      </c>
      <c r="H173" s="251" t="s">
        <v>1011</v>
      </c>
      <c r="I173" s="257" t="str">
        <f t="shared" si="8"/>
        <v>35656743d</v>
      </c>
      <c r="J173" s="249" t="str">
        <f t="shared" si="9"/>
        <v>35656743026 03</v>
      </c>
      <c r="K173" s="250" t="s">
        <v>1230</v>
      </c>
      <c r="L173" s="249" t="str">
        <f t="shared" si="10"/>
        <v>35656743026 03B</v>
      </c>
      <c r="M173" s="250" t="str">
        <f t="shared" si="11"/>
        <v>Slovenský zväz biatlonudBTomáš Sklenárik</v>
      </c>
    </row>
    <row r="174" spans="1:13">
      <c r="A174" s="225" t="s">
        <v>850</v>
      </c>
      <c r="B174" s="243" t="s">
        <v>851</v>
      </c>
      <c r="C174" s="251" t="s">
        <v>1238</v>
      </c>
      <c r="D174" s="252">
        <v>87027</v>
      </c>
      <c r="E174" s="246">
        <v>0</v>
      </c>
      <c r="F174" s="256" t="s">
        <v>389</v>
      </c>
      <c r="G174" s="244" t="s">
        <v>351</v>
      </c>
      <c r="H174" s="251" t="s">
        <v>1011</v>
      </c>
      <c r="I174" s="248" t="str">
        <f t="shared" si="8"/>
        <v>36067580a</v>
      </c>
      <c r="J174" s="249" t="str">
        <f t="shared" si="9"/>
        <v>36067580026 02</v>
      </c>
      <c r="K174" s="250" t="s">
        <v>1239</v>
      </c>
      <c r="L174" s="249" t="str">
        <f t="shared" si="10"/>
        <v>36067580026 02B</v>
      </c>
      <c r="M174" s="250" t="str">
        <f t="shared" si="11"/>
        <v>Slovenský zväz bobistovaBboby a skeleton - bežné transfery</v>
      </c>
    </row>
    <row r="175" spans="1:13" ht="30.6">
      <c r="A175" s="225" t="s">
        <v>850</v>
      </c>
      <c r="B175" s="243" t="s">
        <v>851</v>
      </c>
      <c r="C175" s="258" t="s">
        <v>1240</v>
      </c>
      <c r="D175" s="245">
        <v>26600</v>
      </c>
      <c r="E175" s="246">
        <v>0</v>
      </c>
      <c r="F175" s="259" t="s">
        <v>389</v>
      </c>
      <c r="G175" s="244" t="s">
        <v>351</v>
      </c>
      <c r="H175" s="244" t="s">
        <v>1063</v>
      </c>
      <c r="I175" s="248" t="str">
        <f t="shared" si="8"/>
        <v>36067580a</v>
      </c>
      <c r="J175" s="249" t="str">
        <f t="shared" si="9"/>
        <v>36067580026 02</v>
      </c>
      <c r="K175" s="250" t="s">
        <v>1239</v>
      </c>
      <c r="L175" s="249" t="str">
        <f t="shared" si="10"/>
        <v>36067580026 02K</v>
      </c>
      <c r="M175" s="250" t="str">
        <f t="shared" si="11"/>
        <v>Slovenský zväz bobistovaKboby a skeleton - kapitálové transfery (športové náčinie - 2-boby zn. Eurotech ročník 2011 21 600 eur, nové nože - bežce na 2-boby zn. SIA 5 000 eur)</v>
      </c>
    </row>
    <row r="176" spans="1:13">
      <c r="A176" s="225" t="s">
        <v>858</v>
      </c>
      <c r="B176" s="243" t="s">
        <v>859</v>
      </c>
      <c r="C176" s="258" t="s">
        <v>1241</v>
      </c>
      <c r="D176" s="245">
        <v>2059640</v>
      </c>
      <c r="E176" s="246">
        <v>0</v>
      </c>
      <c r="F176" s="259" t="s">
        <v>389</v>
      </c>
      <c r="G176" s="244" t="s">
        <v>351</v>
      </c>
      <c r="H176" s="244" t="s">
        <v>1011</v>
      </c>
      <c r="I176" s="248" t="str">
        <f t="shared" si="8"/>
        <v>00684112a</v>
      </c>
      <c r="J176" s="249" t="str">
        <f t="shared" si="9"/>
        <v>00684112026 02</v>
      </c>
      <c r="K176" s="250" t="s">
        <v>1242</v>
      </c>
      <c r="L176" s="249" t="str">
        <f t="shared" si="10"/>
        <v>00684112026 02B</v>
      </c>
      <c r="M176" s="250" t="str">
        <f t="shared" si="11"/>
        <v>Slovenský zväz cyklistikyaBcyklistika - bežné transfery</v>
      </c>
    </row>
    <row r="177" spans="1:13">
      <c r="A177" s="225" t="s">
        <v>858</v>
      </c>
      <c r="B177" s="243" t="s">
        <v>859</v>
      </c>
      <c r="C177" s="244" t="s">
        <v>1243</v>
      </c>
      <c r="D177" s="245">
        <v>98000</v>
      </c>
      <c r="E177" s="246">
        <v>0</v>
      </c>
      <c r="F177" s="247" t="s">
        <v>389</v>
      </c>
      <c r="G177" s="244" t="s">
        <v>351</v>
      </c>
      <c r="H177" s="244" t="s">
        <v>1063</v>
      </c>
      <c r="I177" s="248" t="str">
        <f t="shared" si="8"/>
        <v>00684112a</v>
      </c>
      <c r="J177" s="249" t="str">
        <f t="shared" si="9"/>
        <v>00684112026 02</v>
      </c>
      <c r="K177" s="250" t="s">
        <v>1242</v>
      </c>
      <c r="L177" s="249" t="str">
        <f t="shared" si="10"/>
        <v>00684112026 02K</v>
      </c>
      <c r="M177" s="250"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c r="A178" s="247" t="s">
        <v>858</v>
      </c>
      <c r="B178" s="243" t="s">
        <v>859</v>
      </c>
      <c r="C178" s="254" t="s">
        <v>1244</v>
      </c>
      <c r="D178" s="255">
        <v>62000</v>
      </c>
      <c r="E178" s="246">
        <v>0</v>
      </c>
      <c r="F178" s="256" t="s">
        <v>395</v>
      </c>
      <c r="G178" s="251" t="s">
        <v>353</v>
      </c>
      <c r="H178" s="251" t="s">
        <v>1011</v>
      </c>
      <c r="I178" s="257" t="str">
        <f t="shared" si="8"/>
        <v>00684112d</v>
      </c>
      <c r="J178" s="249" t="str">
        <f t="shared" si="9"/>
        <v>00684112026 03</v>
      </c>
      <c r="K178" s="250" t="s">
        <v>1242</v>
      </c>
      <c r="L178" s="249" t="str">
        <f t="shared" si="10"/>
        <v>00684112026 03B</v>
      </c>
      <c r="M178" s="250" t="str">
        <f t="shared" si="11"/>
        <v>Slovenský zväz cyklistikydBPeter Sagan</v>
      </c>
    </row>
    <row r="179" spans="1:13">
      <c r="A179" s="225" t="s">
        <v>864</v>
      </c>
      <c r="B179" s="243" t="s">
        <v>865</v>
      </c>
      <c r="C179" s="251" t="s">
        <v>1245</v>
      </c>
      <c r="D179" s="255">
        <v>20555</v>
      </c>
      <c r="E179" s="246">
        <v>0</v>
      </c>
      <c r="F179" s="256" t="s">
        <v>389</v>
      </c>
      <c r="G179" s="251" t="s">
        <v>351</v>
      </c>
      <c r="H179" s="251" t="s">
        <v>1011</v>
      </c>
      <c r="I179" s="248" t="str">
        <f t="shared" si="8"/>
        <v>31806431a</v>
      </c>
      <c r="J179" s="249" t="str">
        <f t="shared" si="9"/>
        <v>31806431026 02</v>
      </c>
      <c r="K179" s="250" t="s">
        <v>1246</v>
      </c>
      <c r="L179" s="249" t="str">
        <f t="shared" si="10"/>
        <v>31806431026 02B</v>
      </c>
      <c r="M179" s="250" t="str">
        <f t="shared" si="11"/>
        <v>Slovenský zväz dráhového golfuaBdráhový golf - bežné transfery</v>
      </c>
    </row>
    <row r="180" spans="1:13">
      <c r="A180" s="225" t="s">
        <v>870</v>
      </c>
      <c r="B180" s="243" t="s">
        <v>871</v>
      </c>
      <c r="C180" s="251" t="s">
        <v>1247</v>
      </c>
      <c r="D180" s="255">
        <v>536403</v>
      </c>
      <c r="E180" s="246">
        <v>0</v>
      </c>
      <c r="F180" s="256" t="s">
        <v>389</v>
      </c>
      <c r="G180" s="251" t="s">
        <v>351</v>
      </c>
      <c r="H180" s="251" t="s">
        <v>1011</v>
      </c>
      <c r="I180" s="248" t="str">
        <f t="shared" si="8"/>
        <v>31795421a</v>
      </c>
      <c r="J180" s="249" t="str">
        <f t="shared" si="9"/>
        <v>31795421026 02</v>
      </c>
      <c r="K180" s="250" t="s">
        <v>1248</v>
      </c>
      <c r="L180" s="249" t="str">
        <f t="shared" si="10"/>
        <v>31795421026 02B</v>
      </c>
      <c r="M180" s="250" t="str">
        <f t="shared" si="11"/>
        <v>Slovenský zväz florbaluaBflorbal - bežné transfery</v>
      </c>
    </row>
    <row r="181" spans="1:13">
      <c r="A181" s="225" t="s">
        <v>875</v>
      </c>
      <c r="B181" s="243" t="s">
        <v>876</v>
      </c>
      <c r="C181" s="258" t="s">
        <v>1249</v>
      </c>
      <c r="D181" s="245">
        <v>2054357</v>
      </c>
      <c r="E181" s="246">
        <v>0</v>
      </c>
      <c r="F181" s="259" t="s">
        <v>389</v>
      </c>
      <c r="G181" s="244" t="s">
        <v>351</v>
      </c>
      <c r="H181" s="244" t="s">
        <v>1011</v>
      </c>
      <c r="I181" s="248" t="str">
        <f t="shared" si="8"/>
        <v>30774772a</v>
      </c>
      <c r="J181" s="249" t="str">
        <f t="shared" si="9"/>
        <v>30774772026 02</v>
      </c>
      <c r="K181" s="250" t="s">
        <v>1250</v>
      </c>
      <c r="L181" s="249" t="str">
        <f t="shared" si="10"/>
        <v>30774772026 02B</v>
      </c>
      <c r="M181" s="250" t="str">
        <f t="shared" si="11"/>
        <v>Slovenský zväz hádzanejaBhádzaná - bežné transfery</v>
      </c>
    </row>
    <row r="182" spans="1:13" ht="51">
      <c r="A182" s="225" t="s">
        <v>875</v>
      </c>
      <c r="B182" s="243" t="s">
        <v>876</v>
      </c>
      <c r="C182" s="258" t="s">
        <v>1251</v>
      </c>
      <c r="D182" s="245">
        <v>15810</v>
      </c>
      <c r="E182" s="246">
        <v>0</v>
      </c>
      <c r="F182" s="259" t="s">
        <v>389</v>
      </c>
      <c r="G182" s="244" t="s">
        <v>351</v>
      </c>
      <c r="H182" s="244" t="s">
        <v>1063</v>
      </c>
      <c r="I182" s="248" t="str">
        <f t="shared" si="8"/>
        <v>30774772a</v>
      </c>
      <c r="J182" s="249" t="str">
        <f t="shared" si="9"/>
        <v>30774772026 02</v>
      </c>
      <c r="K182" s="250" t="s">
        <v>1250</v>
      </c>
      <c r="L182" s="249" t="str">
        <f t="shared" si="10"/>
        <v>30774772026 02K</v>
      </c>
      <c r="M182" s="250"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c r="A183" s="225" t="s">
        <v>882</v>
      </c>
      <c r="B183" s="243" t="s">
        <v>883</v>
      </c>
      <c r="C183" s="244" t="s">
        <v>1252</v>
      </c>
      <c r="D183" s="245">
        <v>116873</v>
      </c>
      <c r="E183" s="246">
        <v>0</v>
      </c>
      <c r="F183" s="247" t="s">
        <v>389</v>
      </c>
      <c r="G183" s="244" t="s">
        <v>351</v>
      </c>
      <c r="H183" s="244" t="s">
        <v>1011</v>
      </c>
      <c r="I183" s="248" t="str">
        <f t="shared" si="8"/>
        <v>30793211a</v>
      </c>
      <c r="J183" s="249" t="str">
        <f t="shared" si="9"/>
        <v>30793211026 02</v>
      </c>
      <c r="K183" s="250" t="s">
        <v>1253</v>
      </c>
      <c r="L183" s="249" t="str">
        <f t="shared" si="10"/>
        <v>30793211026 02B</v>
      </c>
      <c r="M183" s="250" t="str">
        <f t="shared" si="11"/>
        <v>Slovenský zväz jachtinguaBjachting - bežné transfery</v>
      </c>
    </row>
    <row r="184" spans="1:13">
      <c r="A184" s="225" t="s">
        <v>888</v>
      </c>
      <c r="B184" s="243" t="s">
        <v>889</v>
      </c>
      <c r="C184" s="244" t="s">
        <v>1254</v>
      </c>
      <c r="D184" s="245">
        <v>296511</v>
      </c>
      <c r="E184" s="246">
        <v>0</v>
      </c>
      <c r="F184" s="247" t="s">
        <v>389</v>
      </c>
      <c r="G184" s="244" t="s">
        <v>351</v>
      </c>
      <c r="H184" s="244" t="s">
        <v>1011</v>
      </c>
      <c r="I184" s="248" t="str">
        <f t="shared" si="8"/>
        <v>17308518a</v>
      </c>
      <c r="J184" s="249" t="str">
        <f t="shared" si="9"/>
        <v>17308518026 02</v>
      </c>
      <c r="K184" s="250" t="s">
        <v>1255</v>
      </c>
      <c r="L184" s="249" t="str">
        <f t="shared" si="10"/>
        <v>17308518026 02B</v>
      </c>
      <c r="M184" s="250" t="str">
        <f t="shared" si="11"/>
        <v>Slovenský zväz JudoaBjudo - bežné transfery</v>
      </c>
    </row>
    <row r="185" spans="1:13">
      <c r="A185" s="247" t="s">
        <v>888</v>
      </c>
      <c r="B185" s="243" t="s">
        <v>889</v>
      </c>
      <c r="C185" s="254" t="s">
        <v>1256</v>
      </c>
      <c r="D185" s="255">
        <v>10000</v>
      </c>
      <c r="E185" s="246">
        <v>0</v>
      </c>
      <c r="F185" s="256" t="s">
        <v>395</v>
      </c>
      <c r="G185" s="251" t="s">
        <v>353</v>
      </c>
      <c r="H185" s="251" t="s">
        <v>1011</v>
      </c>
      <c r="I185" s="257" t="str">
        <f t="shared" si="8"/>
        <v>17308518d</v>
      </c>
      <c r="J185" s="249" t="str">
        <f t="shared" si="9"/>
        <v>17308518026 03</v>
      </c>
      <c r="K185" s="250" t="s">
        <v>1255</v>
      </c>
      <c r="L185" s="249" t="str">
        <f t="shared" si="10"/>
        <v>17308518026 03B</v>
      </c>
      <c r="M185" s="250" t="str">
        <f t="shared" si="11"/>
        <v>Slovenský zväz JudodBAlex Barto</v>
      </c>
    </row>
    <row r="186" spans="1:13">
      <c r="A186" s="247" t="s">
        <v>888</v>
      </c>
      <c r="B186" s="243" t="s">
        <v>889</v>
      </c>
      <c r="C186" s="254" t="s">
        <v>1257</v>
      </c>
      <c r="D186" s="255">
        <v>42000</v>
      </c>
      <c r="E186" s="246">
        <v>0</v>
      </c>
      <c r="F186" s="256" t="s">
        <v>395</v>
      </c>
      <c r="G186" s="251" t="s">
        <v>353</v>
      </c>
      <c r="H186" s="251" t="s">
        <v>1011</v>
      </c>
      <c r="I186" s="257" t="str">
        <f t="shared" si="8"/>
        <v>17308518d</v>
      </c>
      <c r="J186" s="249" t="str">
        <f t="shared" si="9"/>
        <v>17308518026 03</v>
      </c>
      <c r="K186" s="250" t="s">
        <v>1255</v>
      </c>
      <c r="L186" s="249" t="str">
        <f t="shared" si="10"/>
        <v>17308518026 03B</v>
      </c>
      <c r="M186" s="250" t="str">
        <f t="shared" si="11"/>
        <v xml:space="preserve">Slovenský zväz JudodBMatej Poliak </v>
      </c>
    </row>
    <row r="187" spans="1:13">
      <c r="A187" s="247" t="s">
        <v>888</v>
      </c>
      <c r="B187" s="243" t="s">
        <v>889</v>
      </c>
      <c r="C187" s="254" t="s">
        <v>1258</v>
      </c>
      <c r="D187" s="255">
        <v>10000</v>
      </c>
      <c r="E187" s="246">
        <v>0</v>
      </c>
      <c r="F187" s="256" t="s">
        <v>395</v>
      </c>
      <c r="G187" s="251" t="s">
        <v>353</v>
      </c>
      <c r="H187" s="251" t="s">
        <v>1011</v>
      </c>
      <c r="I187" s="257" t="str">
        <f t="shared" si="8"/>
        <v>17308518d</v>
      </c>
      <c r="J187" s="249" t="str">
        <f t="shared" si="9"/>
        <v>17308518026 03</v>
      </c>
      <c r="K187" s="250" t="s">
        <v>1255</v>
      </c>
      <c r="L187" s="249" t="str">
        <f t="shared" si="10"/>
        <v>17308518026 03B</v>
      </c>
      <c r="M187" s="250" t="str">
        <f t="shared" si="11"/>
        <v>Slovenský zväz JudodBPeter Žilka</v>
      </c>
    </row>
    <row r="188" spans="1:13">
      <c r="A188" s="247" t="s">
        <v>894</v>
      </c>
      <c r="B188" s="243" t="s">
        <v>895</v>
      </c>
      <c r="C188" s="244" t="s">
        <v>1259</v>
      </c>
      <c r="D188" s="245">
        <v>589982</v>
      </c>
      <c r="E188" s="246">
        <v>0</v>
      </c>
      <c r="F188" s="247" t="s">
        <v>389</v>
      </c>
      <c r="G188" s="244" t="s">
        <v>351</v>
      </c>
      <c r="H188" s="244" t="s">
        <v>1011</v>
      </c>
      <c r="I188" s="248" t="str">
        <f t="shared" si="8"/>
        <v>30811571a</v>
      </c>
      <c r="J188" s="249" t="str">
        <f t="shared" si="9"/>
        <v>30811571026 02</v>
      </c>
      <c r="K188" s="250" t="s">
        <v>1260</v>
      </c>
      <c r="L188" s="249" t="str">
        <f t="shared" si="10"/>
        <v>30811571026 02B</v>
      </c>
      <c r="M188" s="250" t="str">
        <f t="shared" si="11"/>
        <v>Slovenský Zväz KarateaBkarate - bežné transfery</v>
      </c>
    </row>
    <row r="189" spans="1:13">
      <c r="A189" s="247" t="s">
        <v>894</v>
      </c>
      <c r="B189" s="243" t="s">
        <v>895</v>
      </c>
      <c r="C189" s="254" t="s">
        <v>1261</v>
      </c>
      <c r="D189" s="255">
        <v>26000</v>
      </c>
      <c r="E189" s="246">
        <v>0</v>
      </c>
      <c r="F189" s="256" t="s">
        <v>395</v>
      </c>
      <c r="G189" s="251" t="s">
        <v>353</v>
      </c>
      <c r="H189" s="251" t="s">
        <v>1011</v>
      </c>
      <c r="I189" s="257" t="str">
        <f t="shared" si="8"/>
        <v>30811571d</v>
      </c>
      <c r="J189" s="249" t="str">
        <f t="shared" si="9"/>
        <v>30811571026 03</v>
      </c>
      <c r="K189" s="250" t="s">
        <v>1260</v>
      </c>
      <c r="L189" s="249" t="str">
        <f t="shared" si="10"/>
        <v>30811571026 03B</v>
      </c>
      <c r="M189" s="250" t="str">
        <f t="shared" si="11"/>
        <v>Slovenský Zväz KaratedBAdi Gyurik</v>
      </c>
    </row>
    <row r="190" spans="1:13">
      <c r="A190" s="247" t="s">
        <v>894</v>
      </c>
      <c r="B190" s="243" t="s">
        <v>895</v>
      </c>
      <c r="C190" s="254" t="s">
        <v>1262</v>
      </c>
      <c r="D190" s="255">
        <v>42000</v>
      </c>
      <c r="E190" s="246">
        <v>0</v>
      </c>
      <c r="F190" s="256" t="s">
        <v>395</v>
      </c>
      <c r="G190" s="251" t="s">
        <v>353</v>
      </c>
      <c r="H190" s="251" t="s">
        <v>1011</v>
      </c>
      <c r="I190" s="257" t="str">
        <f t="shared" si="8"/>
        <v>30811571d</v>
      </c>
      <c r="J190" s="249" t="str">
        <f t="shared" si="9"/>
        <v>30811571026 03</v>
      </c>
      <c r="K190" s="250" t="s">
        <v>1260</v>
      </c>
      <c r="L190" s="249" t="str">
        <f t="shared" si="10"/>
        <v>30811571026 03B</v>
      </c>
      <c r="M190" s="250" t="str">
        <f t="shared" si="11"/>
        <v>Slovenský Zväz KaratedBDominik Imrich</v>
      </c>
    </row>
    <row r="191" spans="1:13">
      <c r="A191" s="247" t="s">
        <v>894</v>
      </c>
      <c r="B191" s="243" t="s">
        <v>895</v>
      </c>
      <c r="C191" s="254" t="s">
        <v>1263</v>
      </c>
      <c r="D191" s="255">
        <v>15000</v>
      </c>
      <c r="E191" s="246">
        <v>0</v>
      </c>
      <c r="F191" s="256" t="s">
        <v>395</v>
      </c>
      <c r="G191" s="251" t="s">
        <v>353</v>
      </c>
      <c r="H191" s="251" t="s">
        <v>1011</v>
      </c>
      <c r="I191" s="257" t="str">
        <f t="shared" si="8"/>
        <v>30811571d</v>
      </c>
      <c r="J191" s="249" t="str">
        <f t="shared" si="9"/>
        <v>30811571026 03</v>
      </c>
      <c r="K191" s="250" t="s">
        <v>1260</v>
      </c>
      <c r="L191" s="249" t="str">
        <f t="shared" si="10"/>
        <v>30811571026 03B</v>
      </c>
      <c r="M191" s="250" t="str">
        <f t="shared" si="11"/>
        <v>Slovenský Zväz KaratedBDominika Bogárová</v>
      </c>
    </row>
    <row r="192" spans="1:13">
      <c r="A192" s="247" t="s">
        <v>894</v>
      </c>
      <c r="B192" s="243" t="s">
        <v>895</v>
      </c>
      <c r="C192" s="254" t="s">
        <v>1264</v>
      </c>
      <c r="D192" s="255">
        <v>26000</v>
      </c>
      <c r="E192" s="246">
        <v>0</v>
      </c>
      <c r="F192" s="256" t="s">
        <v>395</v>
      </c>
      <c r="G192" s="251" t="s">
        <v>353</v>
      </c>
      <c r="H192" s="251" t="s">
        <v>1011</v>
      </c>
      <c r="I192" s="257" t="str">
        <f t="shared" si="8"/>
        <v>30811571d</v>
      </c>
      <c r="J192" s="249" t="str">
        <f t="shared" si="9"/>
        <v>30811571026 03</v>
      </c>
      <c r="K192" s="250" t="s">
        <v>1260</v>
      </c>
      <c r="L192" s="249" t="str">
        <f t="shared" si="10"/>
        <v>30811571026 03B</v>
      </c>
      <c r="M192" s="250" t="str">
        <f t="shared" si="11"/>
        <v>Slovenský Zväz KaratedBDominika Veisová</v>
      </c>
    </row>
    <row r="193" spans="1:13">
      <c r="A193" s="247" t="s">
        <v>894</v>
      </c>
      <c r="B193" s="243" t="s">
        <v>895</v>
      </c>
      <c r="C193" s="254" t="s">
        <v>1265</v>
      </c>
      <c r="D193" s="255">
        <v>30000</v>
      </c>
      <c r="E193" s="246">
        <v>0</v>
      </c>
      <c r="F193" s="256" t="s">
        <v>395</v>
      </c>
      <c r="G193" s="251" t="s">
        <v>353</v>
      </c>
      <c r="H193" s="251" t="s">
        <v>1011</v>
      </c>
      <c r="I193" s="257" t="str">
        <f t="shared" si="8"/>
        <v>30811571d</v>
      </c>
      <c r="J193" s="249" t="str">
        <f t="shared" si="9"/>
        <v>30811571026 03</v>
      </c>
      <c r="K193" s="250" t="s">
        <v>1260</v>
      </c>
      <c r="L193" s="249" t="str">
        <f t="shared" si="10"/>
        <v>30811571026 03B</v>
      </c>
      <c r="M193" s="250" t="str">
        <f t="shared" si="11"/>
        <v>Slovenský Zväz KaratedBDorota Balciarová</v>
      </c>
    </row>
    <row r="194" spans="1:13">
      <c r="A194" s="247" t="s">
        <v>894</v>
      </c>
      <c r="B194" s="243" t="s">
        <v>895</v>
      </c>
      <c r="C194" s="254" t="s">
        <v>1266</v>
      </c>
      <c r="D194" s="255">
        <v>15000</v>
      </c>
      <c r="E194" s="246">
        <v>0</v>
      </c>
      <c r="F194" s="256" t="s">
        <v>395</v>
      </c>
      <c r="G194" s="251" t="s">
        <v>353</v>
      </c>
      <c r="H194" s="251" t="s">
        <v>1011</v>
      </c>
      <c r="I194" s="257" t="str">
        <f t="shared" ref="I194:I257" si="12">A194&amp;F194</f>
        <v>30811571d</v>
      </c>
      <c r="J194" s="249" t="str">
        <f t="shared" ref="J194:J257" si="13">A194&amp;G194</f>
        <v>30811571026 03</v>
      </c>
      <c r="K194" s="250" t="s">
        <v>1260</v>
      </c>
      <c r="L194" s="249" t="str">
        <f t="shared" ref="L194:L257" si="14">A194&amp;G194&amp;H194</f>
        <v>30811571026 03B</v>
      </c>
      <c r="M194" s="250" t="str">
        <f t="shared" ref="M194:M257" si="15">B194&amp;F194&amp;H194&amp;C194</f>
        <v>Slovenský Zväz KaratedBEma Brázdová</v>
      </c>
    </row>
    <row r="195" spans="1:13">
      <c r="A195" s="247" t="s">
        <v>894</v>
      </c>
      <c r="B195" s="243" t="s">
        <v>895</v>
      </c>
      <c r="C195" s="254" t="s">
        <v>1267</v>
      </c>
      <c r="D195" s="255">
        <v>10000</v>
      </c>
      <c r="E195" s="246">
        <v>0</v>
      </c>
      <c r="F195" s="256" t="s">
        <v>395</v>
      </c>
      <c r="G195" s="251" t="s">
        <v>353</v>
      </c>
      <c r="H195" s="251" t="s">
        <v>1011</v>
      </c>
      <c r="I195" s="257" t="str">
        <f t="shared" si="12"/>
        <v>30811571d</v>
      </c>
      <c r="J195" s="249" t="str">
        <f t="shared" si="13"/>
        <v>30811571026 03</v>
      </c>
      <c r="K195" s="250" t="s">
        <v>1260</v>
      </c>
      <c r="L195" s="249" t="str">
        <f t="shared" si="14"/>
        <v>30811571026 03B</v>
      </c>
      <c r="M195" s="250" t="str">
        <f t="shared" si="15"/>
        <v>Slovenský Zväz KaratedBIna Macejková</v>
      </c>
    </row>
    <row r="196" spans="1:13">
      <c r="A196" s="247" t="s">
        <v>894</v>
      </c>
      <c r="B196" s="243" t="s">
        <v>895</v>
      </c>
      <c r="C196" s="254" t="s">
        <v>1268</v>
      </c>
      <c r="D196" s="255">
        <v>5000</v>
      </c>
      <c r="E196" s="246">
        <v>0</v>
      </c>
      <c r="F196" s="256" t="s">
        <v>395</v>
      </c>
      <c r="G196" s="251" t="s">
        <v>353</v>
      </c>
      <c r="H196" s="251" t="s">
        <v>1011</v>
      </c>
      <c r="I196" s="257" t="str">
        <f t="shared" si="12"/>
        <v>30811571d</v>
      </c>
      <c r="J196" s="249" t="str">
        <f t="shared" si="13"/>
        <v>30811571026 03</v>
      </c>
      <c r="K196" s="250" t="s">
        <v>1260</v>
      </c>
      <c r="L196" s="249" t="str">
        <f t="shared" si="14"/>
        <v>30811571026 03B</v>
      </c>
      <c r="M196" s="250" t="str">
        <f t="shared" si="15"/>
        <v>Slovenský Zväz KaratedBJán Fuzer</v>
      </c>
    </row>
    <row r="197" spans="1:13">
      <c r="A197" s="247" t="s">
        <v>894</v>
      </c>
      <c r="B197" s="243" t="s">
        <v>895</v>
      </c>
      <c r="C197" s="254" t="s">
        <v>1269</v>
      </c>
      <c r="D197" s="255">
        <v>15000</v>
      </c>
      <c r="E197" s="246">
        <v>0</v>
      </c>
      <c r="F197" s="256" t="s">
        <v>395</v>
      </c>
      <c r="G197" s="251" t="s">
        <v>353</v>
      </c>
      <c r="H197" s="251" t="s">
        <v>1011</v>
      </c>
      <c r="I197" s="257" t="str">
        <f t="shared" si="12"/>
        <v>30811571d</v>
      </c>
      <c r="J197" s="249" t="str">
        <f t="shared" si="13"/>
        <v>30811571026 03</v>
      </c>
      <c r="K197" s="250" t="s">
        <v>1260</v>
      </c>
      <c r="L197" s="249" t="str">
        <f t="shared" si="14"/>
        <v>30811571026 03B</v>
      </c>
      <c r="M197" s="250" t="str">
        <f t="shared" si="15"/>
        <v>Slovenský Zväz KaratedBJana Vaňušaniková</v>
      </c>
    </row>
    <row r="198" spans="1:13">
      <c r="A198" s="247" t="s">
        <v>894</v>
      </c>
      <c r="B198" s="243" t="s">
        <v>895</v>
      </c>
      <c r="C198" s="254" t="s">
        <v>1270</v>
      </c>
      <c r="D198" s="255">
        <v>15000</v>
      </c>
      <c r="E198" s="246">
        <v>0</v>
      </c>
      <c r="F198" s="256" t="s">
        <v>395</v>
      </c>
      <c r="G198" s="251" t="s">
        <v>353</v>
      </c>
      <c r="H198" s="251" t="s">
        <v>1011</v>
      </c>
      <c r="I198" s="257" t="str">
        <f t="shared" si="12"/>
        <v>30811571d</v>
      </c>
      <c r="J198" s="249" t="str">
        <f t="shared" si="13"/>
        <v>30811571026 03</v>
      </c>
      <c r="K198" s="250" t="s">
        <v>1260</v>
      </c>
      <c r="L198" s="249" t="str">
        <f t="shared" si="14"/>
        <v>30811571026 03B</v>
      </c>
      <c r="M198" s="250" t="str">
        <f t="shared" si="15"/>
        <v>Slovenský Zväz KaratedBJulián Enrik Smoliga</v>
      </c>
    </row>
    <row r="199" spans="1:13">
      <c r="A199" s="247" t="s">
        <v>894</v>
      </c>
      <c r="B199" s="243" t="s">
        <v>895</v>
      </c>
      <c r="C199" s="254" t="s">
        <v>1271</v>
      </c>
      <c r="D199" s="255">
        <v>5000</v>
      </c>
      <c r="E199" s="246">
        <v>0</v>
      </c>
      <c r="F199" s="256" t="s">
        <v>395</v>
      </c>
      <c r="G199" s="251" t="s">
        <v>353</v>
      </c>
      <c r="H199" s="251" t="s">
        <v>1011</v>
      </c>
      <c r="I199" s="257" t="str">
        <f t="shared" si="12"/>
        <v>30811571d</v>
      </c>
      <c r="J199" s="249" t="str">
        <f t="shared" si="13"/>
        <v>30811571026 03</v>
      </c>
      <c r="K199" s="250" t="s">
        <v>1260</v>
      </c>
      <c r="L199" s="249" t="str">
        <f t="shared" si="14"/>
        <v>30811571026 03B</v>
      </c>
      <c r="M199" s="250" t="str">
        <f t="shared" si="15"/>
        <v>Slovenský Zväz KaratedBLenka Ťažká</v>
      </c>
    </row>
    <row r="200" spans="1:13">
      <c r="A200" s="247" t="s">
        <v>894</v>
      </c>
      <c r="B200" s="243" t="s">
        <v>895</v>
      </c>
      <c r="C200" s="254" t="s">
        <v>1272</v>
      </c>
      <c r="D200" s="255">
        <v>20000</v>
      </c>
      <c r="E200" s="246">
        <v>0</v>
      </c>
      <c r="F200" s="256" t="s">
        <v>395</v>
      </c>
      <c r="G200" s="251" t="s">
        <v>353</v>
      </c>
      <c r="H200" s="251" t="s">
        <v>1011</v>
      </c>
      <c r="I200" s="257" t="str">
        <f t="shared" si="12"/>
        <v>30811571d</v>
      </c>
      <c r="J200" s="249" t="str">
        <f t="shared" si="13"/>
        <v>30811571026 03</v>
      </c>
      <c r="K200" s="250" t="s">
        <v>1260</v>
      </c>
      <c r="L200" s="249" t="str">
        <f t="shared" si="14"/>
        <v>30811571026 03B</v>
      </c>
      <c r="M200" s="250" t="str">
        <f t="shared" si="15"/>
        <v>Slovenský Zväz KaratedBMatej Homola</v>
      </c>
    </row>
    <row r="201" spans="1:13">
      <c r="A201" s="247" t="s">
        <v>894</v>
      </c>
      <c r="B201" s="243" t="s">
        <v>895</v>
      </c>
      <c r="C201" s="254" t="s">
        <v>1273</v>
      </c>
      <c r="D201" s="255">
        <v>20000</v>
      </c>
      <c r="E201" s="246">
        <v>0</v>
      </c>
      <c r="F201" s="256" t="s">
        <v>395</v>
      </c>
      <c r="G201" s="251" t="s">
        <v>353</v>
      </c>
      <c r="H201" s="251" t="s">
        <v>1011</v>
      </c>
      <c r="I201" s="257" t="str">
        <f t="shared" si="12"/>
        <v>30811571d</v>
      </c>
      <c r="J201" s="249" t="str">
        <f t="shared" si="13"/>
        <v>30811571026 03</v>
      </c>
      <c r="K201" s="250" t="s">
        <v>1260</v>
      </c>
      <c r="L201" s="249" t="str">
        <f t="shared" si="14"/>
        <v>30811571026 03B</v>
      </c>
      <c r="M201" s="250" t="str">
        <f t="shared" si="15"/>
        <v>Slovenský Zväz KaratedBMatúš Lieskovský</v>
      </c>
    </row>
    <row r="202" spans="1:13">
      <c r="A202" s="247" t="s">
        <v>894</v>
      </c>
      <c r="B202" s="243" t="s">
        <v>895</v>
      </c>
      <c r="C202" s="254" t="s">
        <v>1274</v>
      </c>
      <c r="D202" s="255">
        <v>7500</v>
      </c>
      <c r="E202" s="246">
        <v>0</v>
      </c>
      <c r="F202" s="256" t="s">
        <v>395</v>
      </c>
      <c r="G202" s="251" t="s">
        <v>353</v>
      </c>
      <c r="H202" s="251" t="s">
        <v>1011</v>
      </c>
      <c r="I202" s="257" t="str">
        <f t="shared" si="12"/>
        <v>30811571d</v>
      </c>
      <c r="J202" s="249" t="str">
        <f t="shared" si="13"/>
        <v>30811571026 03</v>
      </c>
      <c r="K202" s="250" t="s">
        <v>1260</v>
      </c>
      <c r="L202" s="249" t="str">
        <f t="shared" si="14"/>
        <v>30811571026 03B</v>
      </c>
      <c r="M202" s="250" t="str">
        <f t="shared" si="15"/>
        <v>Slovenský Zväz KaratedBMimolat Bagaev</v>
      </c>
    </row>
    <row r="203" spans="1:13">
      <c r="A203" s="247" t="s">
        <v>894</v>
      </c>
      <c r="B203" s="243" t="s">
        <v>895</v>
      </c>
      <c r="C203" s="254" t="s">
        <v>1275</v>
      </c>
      <c r="D203" s="255">
        <v>52000</v>
      </c>
      <c r="E203" s="246">
        <v>0</v>
      </c>
      <c r="F203" s="256" t="s">
        <v>395</v>
      </c>
      <c r="G203" s="251" t="s">
        <v>353</v>
      </c>
      <c r="H203" s="251" t="s">
        <v>1011</v>
      </c>
      <c r="I203" s="257" t="str">
        <f t="shared" si="12"/>
        <v>30811571d</v>
      </c>
      <c r="J203" s="249" t="str">
        <f t="shared" si="13"/>
        <v>30811571026 03</v>
      </c>
      <c r="K203" s="250" t="s">
        <v>1260</v>
      </c>
      <c r="L203" s="249" t="str">
        <f t="shared" si="14"/>
        <v>30811571026 03B</v>
      </c>
      <c r="M203" s="250" t="str">
        <f t="shared" si="15"/>
        <v>Slovenský Zväz KaratedBMiroslava Kopúňová</v>
      </c>
    </row>
    <row r="204" spans="1:13">
      <c r="A204" s="247" t="s">
        <v>894</v>
      </c>
      <c r="B204" s="243" t="s">
        <v>895</v>
      </c>
      <c r="C204" s="254" t="s">
        <v>1276</v>
      </c>
      <c r="D204" s="255">
        <v>10000</v>
      </c>
      <c r="E204" s="246">
        <v>0</v>
      </c>
      <c r="F204" s="256" t="s">
        <v>395</v>
      </c>
      <c r="G204" s="251" t="s">
        <v>353</v>
      </c>
      <c r="H204" s="251" t="s">
        <v>1011</v>
      </c>
      <c r="I204" s="257" t="str">
        <f t="shared" si="12"/>
        <v>30811571d</v>
      </c>
      <c r="J204" s="249" t="str">
        <f t="shared" si="13"/>
        <v>30811571026 03</v>
      </c>
      <c r="K204" s="250" t="s">
        <v>1260</v>
      </c>
      <c r="L204" s="249" t="str">
        <f t="shared" si="14"/>
        <v>30811571026 03B</v>
      </c>
      <c r="M204" s="250" t="str">
        <f t="shared" si="15"/>
        <v>Slovenský Zväz KaratedBNatália Rajčanová</v>
      </c>
    </row>
    <row r="205" spans="1:13">
      <c r="A205" s="247" t="s">
        <v>894</v>
      </c>
      <c r="B205" s="243" t="s">
        <v>895</v>
      </c>
      <c r="C205" s="254" t="s">
        <v>1277</v>
      </c>
      <c r="D205" s="255">
        <v>10000</v>
      </c>
      <c r="E205" s="246">
        <v>0</v>
      </c>
      <c r="F205" s="256" t="s">
        <v>395</v>
      </c>
      <c r="G205" s="251" t="s">
        <v>353</v>
      </c>
      <c r="H205" s="251" t="s">
        <v>1011</v>
      </c>
      <c r="I205" s="257" t="str">
        <f t="shared" si="12"/>
        <v>30811571d</v>
      </c>
      <c r="J205" s="249" t="str">
        <f t="shared" si="13"/>
        <v>30811571026 03</v>
      </c>
      <c r="K205" s="250" t="s">
        <v>1260</v>
      </c>
      <c r="L205" s="249" t="str">
        <f t="shared" si="14"/>
        <v>30811571026 03B</v>
      </c>
      <c r="M205" s="250" t="str">
        <f t="shared" si="15"/>
        <v>Slovenský Zväz KaratedBNina Jelžová</v>
      </c>
    </row>
    <row r="206" spans="1:13">
      <c r="A206" s="247" t="s">
        <v>894</v>
      </c>
      <c r="B206" s="243" t="s">
        <v>895</v>
      </c>
      <c r="C206" s="254" t="s">
        <v>1278</v>
      </c>
      <c r="D206" s="255">
        <v>7500</v>
      </c>
      <c r="E206" s="246">
        <v>0</v>
      </c>
      <c r="F206" s="256" t="s">
        <v>395</v>
      </c>
      <c r="G206" s="251" t="s">
        <v>353</v>
      </c>
      <c r="H206" s="251" t="s">
        <v>1011</v>
      </c>
      <c r="I206" s="257" t="str">
        <f t="shared" si="12"/>
        <v>30811571d</v>
      </c>
      <c r="J206" s="249" t="str">
        <f t="shared" si="13"/>
        <v>30811571026 03</v>
      </c>
      <c r="K206" s="250" t="s">
        <v>1260</v>
      </c>
      <c r="L206" s="249" t="str">
        <f t="shared" si="14"/>
        <v>30811571026 03B</v>
      </c>
      <c r="M206" s="250" t="str">
        <f t="shared" si="15"/>
        <v>Slovenský Zväz KaratedBPavol Szolár</v>
      </c>
    </row>
    <row r="207" spans="1:13">
      <c r="A207" s="247" t="s">
        <v>894</v>
      </c>
      <c r="B207" s="243" t="s">
        <v>895</v>
      </c>
      <c r="C207" s="254" t="s">
        <v>1279</v>
      </c>
      <c r="D207" s="255">
        <v>20000</v>
      </c>
      <c r="E207" s="246">
        <v>0</v>
      </c>
      <c r="F207" s="256" t="s">
        <v>395</v>
      </c>
      <c r="G207" s="251" t="s">
        <v>353</v>
      </c>
      <c r="H207" s="251" t="s">
        <v>1011</v>
      </c>
      <c r="I207" s="257" t="str">
        <f t="shared" si="12"/>
        <v>30811571d</v>
      </c>
      <c r="J207" s="249" t="str">
        <f t="shared" si="13"/>
        <v>30811571026 03</v>
      </c>
      <c r="K207" s="250" t="s">
        <v>1260</v>
      </c>
      <c r="L207" s="249" t="str">
        <f t="shared" si="14"/>
        <v>30811571026 03B</v>
      </c>
      <c r="M207" s="250" t="str">
        <f t="shared" si="15"/>
        <v>Slovenský Zväz KaratedBPeter Fabián</v>
      </c>
    </row>
    <row r="208" spans="1:13">
      <c r="A208" s="247" t="s">
        <v>894</v>
      </c>
      <c r="B208" s="243" t="s">
        <v>895</v>
      </c>
      <c r="C208" s="254" t="s">
        <v>1280</v>
      </c>
      <c r="D208" s="255">
        <v>10000</v>
      </c>
      <c r="E208" s="246">
        <v>0</v>
      </c>
      <c r="F208" s="256" t="s">
        <v>395</v>
      </c>
      <c r="G208" s="251" t="s">
        <v>353</v>
      </c>
      <c r="H208" s="251" t="s">
        <v>1011</v>
      </c>
      <c r="I208" s="257" t="str">
        <f t="shared" si="12"/>
        <v>30811571d</v>
      </c>
      <c r="J208" s="249" t="str">
        <f t="shared" si="13"/>
        <v>30811571026 03</v>
      </c>
      <c r="K208" s="250" t="s">
        <v>1260</v>
      </c>
      <c r="L208" s="249" t="str">
        <f t="shared" si="14"/>
        <v>30811571026 03B</v>
      </c>
      <c r="M208" s="250" t="str">
        <f t="shared" si="15"/>
        <v>Slovenský Zväz KaratedBRebecca Cichrová</v>
      </c>
    </row>
    <row r="209" spans="1:13">
      <c r="A209" s="247" t="s">
        <v>894</v>
      </c>
      <c r="B209" s="243" t="s">
        <v>895</v>
      </c>
      <c r="C209" s="260" t="s">
        <v>1281</v>
      </c>
      <c r="D209" s="261">
        <v>15000</v>
      </c>
      <c r="E209" s="246">
        <v>0</v>
      </c>
      <c r="F209" s="256" t="s">
        <v>395</v>
      </c>
      <c r="G209" s="251" t="s">
        <v>353</v>
      </c>
      <c r="H209" s="251" t="s">
        <v>1011</v>
      </c>
      <c r="I209" s="257" t="str">
        <f t="shared" si="12"/>
        <v>30811571d</v>
      </c>
      <c r="J209" s="249" t="str">
        <f t="shared" si="13"/>
        <v>30811571026 03</v>
      </c>
      <c r="K209" s="250" t="s">
        <v>1260</v>
      </c>
      <c r="L209" s="249" t="str">
        <f t="shared" si="14"/>
        <v>30811571026 03B</v>
      </c>
      <c r="M209" s="250" t="str">
        <f t="shared" si="15"/>
        <v>Slovenský Zväz KaratedBTomáš Kósa</v>
      </c>
    </row>
    <row r="210" spans="1:13">
      <c r="A210" s="247" t="s">
        <v>894</v>
      </c>
      <c r="B210" s="243" t="s">
        <v>895</v>
      </c>
      <c r="C210" s="260" t="s">
        <v>1282</v>
      </c>
      <c r="D210" s="261">
        <v>15000</v>
      </c>
      <c r="E210" s="246">
        <v>0</v>
      </c>
      <c r="F210" s="256" t="s">
        <v>395</v>
      </c>
      <c r="G210" s="251" t="s">
        <v>353</v>
      </c>
      <c r="H210" s="251" t="s">
        <v>1011</v>
      </c>
      <c r="I210" s="257" t="str">
        <f t="shared" si="12"/>
        <v>30811571d</v>
      </c>
      <c r="J210" s="249" t="str">
        <f t="shared" si="13"/>
        <v>30811571026 03</v>
      </c>
      <c r="K210" s="250" t="s">
        <v>1260</v>
      </c>
      <c r="L210" s="249" t="str">
        <f t="shared" si="14"/>
        <v>30811571026 03B</v>
      </c>
      <c r="M210" s="250" t="str">
        <f t="shared" si="15"/>
        <v>Slovenský Zväz KaratedBViktória Pilarová</v>
      </c>
    </row>
    <row r="211" spans="1:13">
      <c r="A211" s="256" t="s">
        <v>900</v>
      </c>
      <c r="B211" s="243" t="s">
        <v>901</v>
      </c>
      <c r="C211" s="251" t="s">
        <v>1283</v>
      </c>
      <c r="D211" s="252">
        <v>148135</v>
      </c>
      <c r="E211" s="246">
        <v>0</v>
      </c>
      <c r="F211" s="256" t="s">
        <v>389</v>
      </c>
      <c r="G211" s="251" t="s">
        <v>351</v>
      </c>
      <c r="H211" s="251" t="s">
        <v>1011</v>
      </c>
      <c r="I211" s="248" t="str">
        <f t="shared" si="12"/>
        <v>31119247a</v>
      </c>
      <c r="J211" s="249" t="str">
        <f t="shared" si="13"/>
        <v>31119247026 02</v>
      </c>
      <c r="K211" s="250" t="s">
        <v>1284</v>
      </c>
      <c r="L211" s="249" t="str">
        <f t="shared" si="14"/>
        <v>31119247026 02B</v>
      </c>
      <c r="M211" s="250" t="str">
        <f t="shared" si="15"/>
        <v>Slovenský zväz kickboxuaBkickbox - bežné transfery</v>
      </c>
    </row>
    <row r="212" spans="1:13">
      <c r="A212" s="247" t="s">
        <v>900</v>
      </c>
      <c r="B212" s="243" t="s">
        <v>901</v>
      </c>
      <c r="C212" s="260" t="s">
        <v>1285</v>
      </c>
      <c r="D212" s="261">
        <v>5000</v>
      </c>
      <c r="E212" s="246">
        <v>0</v>
      </c>
      <c r="F212" s="256" t="s">
        <v>395</v>
      </c>
      <c r="G212" s="251" t="s">
        <v>353</v>
      </c>
      <c r="H212" s="251" t="s">
        <v>1011</v>
      </c>
      <c r="I212" s="257" t="str">
        <f t="shared" si="12"/>
        <v>31119247d</v>
      </c>
      <c r="J212" s="249" t="str">
        <f t="shared" si="13"/>
        <v>31119247026 03</v>
      </c>
      <c r="K212" s="250" t="s">
        <v>1284</v>
      </c>
      <c r="L212" s="249" t="str">
        <f t="shared" si="14"/>
        <v>31119247026 03B</v>
      </c>
      <c r="M212" s="250" t="str">
        <f t="shared" si="15"/>
        <v>Slovenský zväz kickboxudBJaroslav Paľa</v>
      </c>
    </row>
    <row r="213" spans="1:13">
      <c r="A213" s="247" t="s">
        <v>900</v>
      </c>
      <c r="B213" s="243" t="s">
        <v>901</v>
      </c>
      <c r="C213" s="260" t="s">
        <v>1286</v>
      </c>
      <c r="D213" s="261">
        <v>5000</v>
      </c>
      <c r="E213" s="246">
        <v>0</v>
      </c>
      <c r="F213" s="256" t="s">
        <v>395</v>
      </c>
      <c r="G213" s="251" t="s">
        <v>353</v>
      </c>
      <c r="H213" s="251" t="s">
        <v>1011</v>
      </c>
      <c r="I213" s="257" t="str">
        <f t="shared" si="12"/>
        <v>31119247d</v>
      </c>
      <c r="J213" s="249" t="str">
        <f t="shared" si="13"/>
        <v>31119247026 03</v>
      </c>
      <c r="K213" s="250" t="s">
        <v>1284</v>
      </c>
      <c r="L213" s="249" t="str">
        <f t="shared" si="14"/>
        <v>31119247026 03B</v>
      </c>
      <c r="M213" s="250" t="str">
        <f t="shared" si="15"/>
        <v>Slovenský zväz kickboxudBLucia Cmárová</v>
      </c>
    </row>
    <row r="214" spans="1:13">
      <c r="A214" s="247" t="s">
        <v>900</v>
      </c>
      <c r="B214" s="243" t="s">
        <v>901</v>
      </c>
      <c r="C214" s="260" t="s">
        <v>1287</v>
      </c>
      <c r="D214" s="261">
        <v>10000</v>
      </c>
      <c r="E214" s="246">
        <v>0</v>
      </c>
      <c r="F214" s="256" t="s">
        <v>395</v>
      </c>
      <c r="G214" s="251" t="s">
        <v>353</v>
      </c>
      <c r="H214" s="251" t="s">
        <v>1011</v>
      </c>
      <c r="I214" s="257" t="str">
        <f t="shared" si="12"/>
        <v>31119247d</v>
      </c>
      <c r="J214" s="249" t="str">
        <f t="shared" si="13"/>
        <v>31119247026 03</v>
      </c>
      <c r="K214" s="250" t="s">
        <v>1284</v>
      </c>
      <c r="L214" s="249" t="str">
        <f t="shared" si="14"/>
        <v>31119247026 03B</v>
      </c>
      <c r="M214" s="250" t="str">
        <f t="shared" si="15"/>
        <v>Slovenský zväz kickboxudBMarek Karlík</v>
      </c>
    </row>
    <row r="215" spans="1:13">
      <c r="A215" s="247" t="s">
        <v>900</v>
      </c>
      <c r="B215" s="243" t="s">
        <v>901</v>
      </c>
      <c r="C215" s="260" t="s">
        <v>1288</v>
      </c>
      <c r="D215" s="261">
        <v>8000</v>
      </c>
      <c r="E215" s="246">
        <v>0</v>
      </c>
      <c r="F215" s="256" t="s">
        <v>395</v>
      </c>
      <c r="G215" s="251" t="s">
        <v>353</v>
      </c>
      <c r="H215" s="251" t="s">
        <v>1011</v>
      </c>
      <c r="I215" s="257" t="str">
        <f t="shared" si="12"/>
        <v>31119247d</v>
      </c>
      <c r="J215" s="249" t="str">
        <f t="shared" si="13"/>
        <v>31119247026 03</v>
      </c>
      <c r="K215" s="250" t="s">
        <v>1284</v>
      </c>
      <c r="L215" s="249" t="str">
        <f t="shared" si="14"/>
        <v>31119247026 03B</v>
      </c>
      <c r="M215" s="250" t="str">
        <f t="shared" si="15"/>
        <v>Slovenský zväz kickboxudBMichal Stričík</v>
      </c>
    </row>
    <row r="216" spans="1:13">
      <c r="A216" s="247" t="s">
        <v>900</v>
      </c>
      <c r="B216" s="243" t="s">
        <v>901</v>
      </c>
      <c r="C216" s="260" t="s">
        <v>1289</v>
      </c>
      <c r="D216" s="261">
        <v>8000</v>
      </c>
      <c r="E216" s="246">
        <v>0</v>
      </c>
      <c r="F216" s="256" t="s">
        <v>395</v>
      </c>
      <c r="G216" s="251" t="s">
        <v>353</v>
      </c>
      <c r="H216" s="251" t="s">
        <v>1011</v>
      </c>
      <c r="I216" s="257" t="str">
        <f t="shared" si="12"/>
        <v>31119247d</v>
      </c>
      <c r="J216" s="249" t="str">
        <f t="shared" si="13"/>
        <v>31119247026 03</v>
      </c>
      <c r="K216" s="250" t="s">
        <v>1284</v>
      </c>
      <c r="L216" s="249" t="str">
        <f t="shared" si="14"/>
        <v>31119247026 03B</v>
      </c>
      <c r="M216" s="250" t="str">
        <f t="shared" si="15"/>
        <v>Slovenský zväz kickboxudBMonika Chochlíková</v>
      </c>
    </row>
    <row r="217" spans="1:13">
      <c r="A217" s="247" t="s">
        <v>900</v>
      </c>
      <c r="B217" s="243" t="s">
        <v>901</v>
      </c>
      <c r="C217" s="260" t="s">
        <v>1290</v>
      </c>
      <c r="D217" s="261">
        <v>8000</v>
      </c>
      <c r="E217" s="246">
        <v>0</v>
      </c>
      <c r="F217" s="256" t="s">
        <v>395</v>
      </c>
      <c r="G217" s="251" t="s">
        <v>353</v>
      </c>
      <c r="H217" s="251" t="s">
        <v>1011</v>
      </c>
      <c r="I217" s="257" t="str">
        <f t="shared" si="12"/>
        <v>31119247d</v>
      </c>
      <c r="J217" s="249" t="str">
        <f t="shared" si="13"/>
        <v>31119247026 03</v>
      </c>
      <c r="K217" s="250" t="s">
        <v>1284</v>
      </c>
      <c r="L217" s="249" t="str">
        <f t="shared" si="14"/>
        <v>31119247026 03B</v>
      </c>
      <c r="M217" s="250" t="str">
        <f t="shared" si="15"/>
        <v>Slovenský zväz kickboxudBPavol Garaj</v>
      </c>
    </row>
    <row r="218" spans="1:13">
      <c r="A218" s="247" t="s">
        <v>900</v>
      </c>
      <c r="B218" s="243" t="s">
        <v>901</v>
      </c>
      <c r="C218" s="260" t="s">
        <v>1291</v>
      </c>
      <c r="D218" s="261">
        <v>5000</v>
      </c>
      <c r="E218" s="246">
        <v>0</v>
      </c>
      <c r="F218" s="256" t="s">
        <v>395</v>
      </c>
      <c r="G218" s="251" t="s">
        <v>353</v>
      </c>
      <c r="H218" s="251" t="s">
        <v>1011</v>
      </c>
      <c r="I218" s="257" t="str">
        <f t="shared" si="12"/>
        <v>31119247d</v>
      </c>
      <c r="J218" s="249" t="str">
        <f t="shared" si="13"/>
        <v>31119247026 03</v>
      </c>
      <c r="K218" s="250" t="s">
        <v>1284</v>
      </c>
      <c r="L218" s="249" t="str">
        <f t="shared" si="14"/>
        <v>31119247026 03B</v>
      </c>
      <c r="M218" s="250" t="str">
        <f t="shared" si="15"/>
        <v>Slovenský zväz kickboxudBTomáš Tadlánek</v>
      </c>
    </row>
    <row r="219" spans="1:13">
      <c r="A219" s="247" t="s">
        <v>900</v>
      </c>
      <c r="B219" s="243" t="s">
        <v>901</v>
      </c>
      <c r="C219" s="260" t="s">
        <v>1292</v>
      </c>
      <c r="D219" s="261">
        <v>5000</v>
      </c>
      <c r="E219" s="246">
        <v>0</v>
      </c>
      <c r="F219" s="256" t="s">
        <v>395</v>
      </c>
      <c r="G219" s="251" t="s">
        <v>353</v>
      </c>
      <c r="H219" s="251" t="s">
        <v>1011</v>
      </c>
      <c r="I219" s="257" t="str">
        <f t="shared" si="12"/>
        <v>31119247d</v>
      </c>
      <c r="J219" s="249" t="str">
        <f t="shared" si="13"/>
        <v>31119247026 03</v>
      </c>
      <c r="K219" s="250" t="s">
        <v>1284</v>
      </c>
      <c r="L219" s="249" t="str">
        <f t="shared" si="14"/>
        <v>31119247026 03B</v>
      </c>
      <c r="M219" s="250" t="str">
        <f t="shared" si="15"/>
        <v>Slovenský zväz kickboxudBVeronika Cmárová</v>
      </c>
    </row>
    <row r="220" spans="1:13">
      <c r="A220" s="256" t="s">
        <v>906</v>
      </c>
      <c r="B220" s="243" t="s">
        <v>907</v>
      </c>
      <c r="C220" s="251" t="s">
        <v>1293</v>
      </c>
      <c r="D220" s="252">
        <v>8447480</v>
      </c>
      <c r="E220" s="246">
        <v>0</v>
      </c>
      <c r="F220" s="256" t="s">
        <v>389</v>
      </c>
      <c r="G220" s="251" t="s">
        <v>351</v>
      </c>
      <c r="H220" s="251" t="s">
        <v>1011</v>
      </c>
      <c r="I220" s="248" t="str">
        <f t="shared" si="12"/>
        <v>30845386a</v>
      </c>
      <c r="J220" s="249" t="str">
        <f t="shared" si="13"/>
        <v>30845386026 02</v>
      </c>
      <c r="K220" s="250" t="s">
        <v>1294</v>
      </c>
      <c r="L220" s="249" t="str">
        <f t="shared" si="14"/>
        <v>30845386026 02B</v>
      </c>
      <c r="M220" s="250" t="str">
        <f t="shared" si="15"/>
        <v>Slovenský zväz ľadového hokejaaBľadový hokej - bežné transfery</v>
      </c>
    </row>
    <row r="221" spans="1:13">
      <c r="A221" s="256" t="s">
        <v>906</v>
      </c>
      <c r="B221" s="243" t="s">
        <v>907</v>
      </c>
      <c r="C221" s="251" t="s">
        <v>1295</v>
      </c>
      <c r="D221" s="255">
        <v>100000</v>
      </c>
      <c r="E221" s="246">
        <v>0</v>
      </c>
      <c r="F221" s="256" t="s">
        <v>389</v>
      </c>
      <c r="G221" s="251" t="s">
        <v>351</v>
      </c>
      <c r="H221" s="251" t="s">
        <v>1063</v>
      </c>
      <c r="I221" s="248" t="str">
        <f t="shared" si="12"/>
        <v>30845386a</v>
      </c>
      <c r="J221" s="249" t="str">
        <f t="shared" si="13"/>
        <v>30845386026 02</v>
      </c>
      <c r="K221" s="250" t="s">
        <v>1294</v>
      </c>
      <c r="L221" s="249" t="str">
        <f t="shared" si="14"/>
        <v>30845386026 02K</v>
      </c>
      <c r="M221" s="250"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c r="A222" s="256" t="s">
        <v>913</v>
      </c>
      <c r="B222" s="243" t="s">
        <v>914</v>
      </c>
      <c r="C222" s="251" t="s">
        <v>1296</v>
      </c>
      <c r="D222" s="252">
        <v>141222</v>
      </c>
      <c r="E222" s="246">
        <v>0</v>
      </c>
      <c r="F222" s="256" t="s">
        <v>389</v>
      </c>
      <c r="G222" s="251" t="s">
        <v>351</v>
      </c>
      <c r="H222" s="251" t="s">
        <v>1011</v>
      </c>
      <c r="I222" s="248" t="str">
        <f t="shared" si="12"/>
        <v>30788714a</v>
      </c>
      <c r="J222" s="249" t="str">
        <f t="shared" si="13"/>
        <v>30788714026 02</v>
      </c>
      <c r="K222" s="250" t="s">
        <v>1297</v>
      </c>
      <c r="L222" s="249" t="str">
        <f t="shared" si="14"/>
        <v>30788714026 02B</v>
      </c>
      <c r="M222" s="250" t="str">
        <f t="shared" si="15"/>
        <v>Slovenský zväz moderného päťbojaaBmoderný päťboj - bežné transfery</v>
      </c>
    </row>
    <row r="223" spans="1:13">
      <c r="A223" s="256" t="s">
        <v>919</v>
      </c>
      <c r="B223" s="243" t="s">
        <v>920</v>
      </c>
      <c r="C223" s="251" t="s">
        <v>1298</v>
      </c>
      <c r="D223" s="252">
        <v>68852</v>
      </c>
      <c r="E223" s="246">
        <v>0</v>
      </c>
      <c r="F223" s="256" t="s">
        <v>389</v>
      </c>
      <c r="G223" s="251" t="s">
        <v>351</v>
      </c>
      <c r="H223" s="251" t="s">
        <v>1011</v>
      </c>
      <c r="I223" s="248" t="str">
        <f t="shared" si="12"/>
        <v>30806518a</v>
      </c>
      <c r="J223" s="249" t="str">
        <f t="shared" si="13"/>
        <v>30806518026 02</v>
      </c>
      <c r="K223" s="250" t="s">
        <v>1299</v>
      </c>
      <c r="L223" s="249" t="str">
        <f t="shared" si="14"/>
        <v>30806518026 02B</v>
      </c>
      <c r="M223" s="250" t="str">
        <f t="shared" si="15"/>
        <v>Slovenský zväz orientačných športovaBorientačné športy - bežné transfery</v>
      </c>
    </row>
    <row r="224" spans="1:13">
      <c r="A224" s="247" t="s">
        <v>919</v>
      </c>
      <c r="B224" s="243" t="s">
        <v>920</v>
      </c>
      <c r="C224" s="260" t="s">
        <v>1300</v>
      </c>
      <c r="D224" s="261">
        <v>10000</v>
      </c>
      <c r="E224" s="246">
        <v>0</v>
      </c>
      <c r="F224" s="256" t="s">
        <v>395</v>
      </c>
      <c r="G224" s="251" t="s">
        <v>353</v>
      </c>
      <c r="H224" s="251" t="s">
        <v>1011</v>
      </c>
      <c r="I224" s="257" t="str">
        <f t="shared" si="12"/>
        <v>30806518d</v>
      </c>
      <c r="J224" s="249" t="str">
        <f t="shared" si="13"/>
        <v>30806518026 03</v>
      </c>
      <c r="K224" s="250" t="s">
        <v>1299</v>
      </c>
      <c r="L224" s="249" t="str">
        <f t="shared" si="14"/>
        <v>30806518026 03B</v>
      </c>
      <c r="M224" s="250" t="str">
        <f t="shared" si="15"/>
        <v>Slovenský zväz orientačných športovdBJán Furucz</v>
      </c>
    </row>
    <row r="225" spans="1:13">
      <c r="A225" s="256" t="s">
        <v>925</v>
      </c>
      <c r="B225" s="243" t="s">
        <v>926</v>
      </c>
      <c r="C225" s="251" t="s">
        <v>1301</v>
      </c>
      <c r="D225" s="252">
        <v>194428</v>
      </c>
      <c r="E225" s="246">
        <v>0</v>
      </c>
      <c r="F225" s="256" t="s">
        <v>389</v>
      </c>
      <c r="G225" s="251" t="s">
        <v>351</v>
      </c>
      <c r="H225" s="251" t="s">
        <v>1011</v>
      </c>
      <c r="I225" s="248" t="str">
        <f t="shared" si="12"/>
        <v>31751075a</v>
      </c>
      <c r="J225" s="249" t="str">
        <f t="shared" si="13"/>
        <v>31751075026 02</v>
      </c>
      <c r="K225" s="250" t="s">
        <v>1302</v>
      </c>
      <c r="L225" s="249" t="str">
        <f t="shared" si="14"/>
        <v>31751075026 02B</v>
      </c>
      <c r="M225" s="250" t="str">
        <f t="shared" si="15"/>
        <v>Slovenský zväz pozemného hokejaaBpozemný hokej - bežné transfery</v>
      </c>
    </row>
    <row r="226" spans="1:13">
      <c r="A226" s="256" t="s">
        <v>933</v>
      </c>
      <c r="B226" s="243" t="s">
        <v>934</v>
      </c>
      <c r="C226" s="251" t="s">
        <v>1303</v>
      </c>
      <c r="D226" s="252">
        <v>37324</v>
      </c>
      <c r="E226" s="246">
        <v>0</v>
      </c>
      <c r="F226" s="256" t="s">
        <v>389</v>
      </c>
      <c r="G226" s="244" t="s">
        <v>351</v>
      </c>
      <c r="H226" s="251" t="s">
        <v>1011</v>
      </c>
      <c r="I226" s="248" t="str">
        <f t="shared" si="12"/>
        <v>37818058a</v>
      </c>
      <c r="J226" s="249" t="str">
        <f t="shared" si="13"/>
        <v>37818058026 02</v>
      </c>
      <c r="K226" s="250" t="s">
        <v>1304</v>
      </c>
      <c r="L226" s="249" t="str">
        <f t="shared" si="14"/>
        <v>37818058026 02B</v>
      </c>
      <c r="M226" s="250" t="str">
        <f t="shared" si="15"/>
        <v>Slovenský zväz psích záprahovaBpsie záprahy - bežné transfery</v>
      </c>
    </row>
    <row r="227" spans="1:13">
      <c r="A227" s="247" t="s">
        <v>933</v>
      </c>
      <c r="B227" s="243" t="s">
        <v>934</v>
      </c>
      <c r="C227" s="260" t="s">
        <v>1305</v>
      </c>
      <c r="D227" s="261">
        <v>8000</v>
      </c>
      <c r="E227" s="246">
        <v>0</v>
      </c>
      <c r="F227" s="256" t="s">
        <v>395</v>
      </c>
      <c r="G227" s="251" t="s">
        <v>353</v>
      </c>
      <c r="H227" s="251" t="s">
        <v>1011</v>
      </c>
      <c r="I227" s="257" t="str">
        <f t="shared" si="12"/>
        <v>37818058d</v>
      </c>
      <c r="J227" s="249" t="str">
        <f t="shared" si="13"/>
        <v>37818058026 03</v>
      </c>
      <c r="K227" s="250" t="s">
        <v>1304</v>
      </c>
      <c r="L227" s="249" t="str">
        <f t="shared" si="14"/>
        <v>37818058026 03B</v>
      </c>
      <c r="M227" s="250" t="str">
        <f t="shared" si="15"/>
        <v>Slovenský zväz psích záprahovdBAndrej Drábik</v>
      </c>
    </row>
    <row r="228" spans="1:13">
      <c r="A228" s="247" t="s">
        <v>933</v>
      </c>
      <c r="B228" s="243" t="s">
        <v>934</v>
      </c>
      <c r="C228" s="260" t="s">
        <v>1306</v>
      </c>
      <c r="D228" s="261">
        <v>10000</v>
      </c>
      <c r="E228" s="246">
        <v>0</v>
      </c>
      <c r="F228" s="256" t="s">
        <v>395</v>
      </c>
      <c r="G228" s="251" t="s">
        <v>353</v>
      </c>
      <c r="H228" s="251" t="s">
        <v>1011</v>
      </c>
      <c r="I228" s="257" t="str">
        <f t="shared" si="12"/>
        <v>37818058d</v>
      </c>
      <c r="J228" s="249" t="str">
        <f t="shared" si="13"/>
        <v>37818058026 03</v>
      </c>
      <c r="K228" s="250" t="s">
        <v>1304</v>
      </c>
      <c r="L228" s="249" t="str">
        <f t="shared" si="14"/>
        <v>37818058026 03B</v>
      </c>
      <c r="M228" s="250" t="str">
        <f t="shared" si="15"/>
        <v>Slovenský zväz psích záprahovdBCarla Reistteterová</v>
      </c>
    </row>
    <row r="229" spans="1:13">
      <c r="A229" s="247" t="s">
        <v>933</v>
      </c>
      <c r="B229" s="243" t="s">
        <v>934</v>
      </c>
      <c r="C229" s="260" t="s">
        <v>940</v>
      </c>
      <c r="D229" s="261">
        <v>5000</v>
      </c>
      <c r="E229" s="246">
        <v>0</v>
      </c>
      <c r="F229" s="256" t="s">
        <v>395</v>
      </c>
      <c r="G229" s="251" t="s">
        <v>353</v>
      </c>
      <c r="H229" s="251" t="s">
        <v>1011</v>
      </c>
      <c r="I229" s="257" t="str">
        <f t="shared" si="12"/>
        <v>37818058d</v>
      </c>
      <c r="J229" s="249" t="str">
        <f t="shared" si="13"/>
        <v>37818058026 03</v>
      </c>
      <c r="K229" s="250" t="s">
        <v>1304</v>
      </c>
      <c r="L229" s="249" t="str">
        <f t="shared" si="14"/>
        <v>37818058026 03B</v>
      </c>
      <c r="M229" s="250" t="str">
        <f t="shared" si="15"/>
        <v>Slovenský zväz psích záprahovdBIgor Pribula</v>
      </c>
    </row>
    <row r="230" spans="1:13">
      <c r="A230" s="247" t="s">
        <v>933</v>
      </c>
      <c r="B230" s="243" t="s">
        <v>934</v>
      </c>
      <c r="C230" s="260" t="s">
        <v>1307</v>
      </c>
      <c r="D230" s="261">
        <v>10000</v>
      </c>
      <c r="E230" s="246">
        <v>0</v>
      </c>
      <c r="F230" s="256" t="s">
        <v>395</v>
      </c>
      <c r="G230" s="251" t="s">
        <v>353</v>
      </c>
      <c r="H230" s="251" t="s">
        <v>1011</v>
      </c>
      <c r="I230" s="257" t="str">
        <f t="shared" si="12"/>
        <v>37818058d</v>
      </c>
      <c r="J230" s="249" t="str">
        <f t="shared" si="13"/>
        <v>37818058026 03</v>
      </c>
      <c r="K230" s="250" t="s">
        <v>1304</v>
      </c>
      <c r="L230" s="249" t="str">
        <f t="shared" si="14"/>
        <v>37818058026 03B</v>
      </c>
      <c r="M230" s="250" t="str">
        <f t="shared" si="15"/>
        <v>Slovenský zväz psích záprahovdBIgor Štefan</v>
      </c>
    </row>
    <row r="231" spans="1:13">
      <c r="A231" s="247" t="s">
        <v>933</v>
      </c>
      <c r="B231" s="243" t="s">
        <v>934</v>
      </c>
      <c r="C231" s="260" t="s">
        <v>1308</v>
      </c>
      <c r="D231" s="261">
        <v>10000</v>
      </c>
      <c r="E231" s="246">
        <v>0</v>
      </c>
      <c r="F231" s="256" t="s">
        <v>395</v>
      </c>
      <c r="G231" s="251" t="s">
        <v>353</v>
      </c>
      <c r="H231" s="251" t="s">
        <v>1011</v>
      </c>
      <c r="I231" s="257" t="str">
        <f t="shared" si="12"/>
        <v>37818058d</v>
      </c>
      <c r="J231" s="249" t="str">
        <f t="shared" si="13"/>
        <v>37818058026 03</v>
      </c>
      <c r="K231" s="250" t="s">
        <v>1304</v>
      </c>
      <c r="L231" s="249" t="str">
        <f t="shared" si="14"/>
        <v>37818058026 03B</v>
      </c>
      <c r="M231" s="250" t="str">
        <f t="shared" si="15"/>
        <v>Slovenský zväz psích záprahovdBJán Neger</v>
      </c>
    </row>
    <row r="232" spans="1:13">
      <c r="A232" s="247" t="s">
        <v>933</v>
      </c>
      <c r="B232" s="243" t="s">
        <v>934</v>
      </c>
      <c r="C232" s="260" t="s">
        <v>1309</v>
      </c>
      <c r="D232" s="261">
        <v>8000</v>
      </c>
      <c r="E232" s="246">
        <v>0</v>
      </c>
      <c r="F232" s="256" t="s">
        <v>395</v>
      </c>
      <c r="G232" s="251" t="s">
        <v>353</v>
      </c>
      <c r="H232" s="251" t="s">
        <v>1011</v>
      </c>
      <c r="I232" s="257" t="str">
        <f t="shared" si="12"/>
        <v>37818058d</v>
      </c>
      <c r="J232" s="249" t="str">
        <f t="shared" si="13"/>
        <v>37818058026 03</v>
      </c>
      <c r="K232" s="250" t="s">
        <v>1304</v>
      </c>
      <c r="L232" s="249" t="str">
        <f t="shared" si="14"/>
        <v>37818058026 03B</v>
      </c>
      <c r="M232" s="250" t="str">
        <f t="shared" si="15"/>
        <v>Slovenský zväz psích záprahovdBLenka Bičkošová</v>
      </c>
    </row>
    <row r="233" spans="1:13">
      <c r="A233" s="247" t="s">
        <v>933</v>
      </c>
      <c r="B233" s="243" t="s">
        <v>934</v>
      </c>
      <c r="C233" s="260" t="s">
        <v>1310</v>
      </c>
      <c r="D233" s="261">
        <v>10000</v>
      </c>
      <c r="E233" s="246">
        <v>0</v>
      </c>
      <c r="F233" s="256" t="s">
        <v>395</v>
      </c>
      <c r="G233" s="251" t="s">
        <v>353</v>
      </c>
      <c r="H233" s="251" t="s">
        <v>1011</v>
      </c>
      <c r="I233" s="257" t="str">
        <f t="shared" si="12"/>
        <v>37818058d</v>
      </c>
      <c r="J233" s="249" t="str">
        <f t="shared" si="13"/>
        <v>37818058026 03</v>
      </c>
      <c r="K233" s="250" t="s">
        <v>1304</v>
      </c>
      <c r="L233" s="249" t="str">
        <f t="shared" si="14"/>
        <v>37818058026 03B</v>
      </c>
      <c r="M233" s="250" t="str">
        <f t="shared" si="15"/>
        <v>Slovenský zväz psích záprahovdBMaroš Litvaj</v>
      </c>
    </row>
    <row r="234" spans="1:13">
      <c r="A234" s="247" t="s">
        <v>933</v>
      </c>
      <c r="B234" s="243" t="s">
        <v>934</v>
      </c>
      <c r="C234" s="260" t="s">
        <v>1311</v>
      </c>
      <c r="D234" s="261">
        <v>8000</v>
      </c>
      <c r="E234" s="246">
        <v>0</v>
      </c>
      <c r="F234" s="256" t="s">
        <v>395</v>
      </c>
      <c r="G234" s="251" t="s">
        <v>353</v>
      </c>
      <c r="H234" s="251" t="s">
        <v>1011</v>
      </c>
      <c r="I234" s="257" t="str">
        <f t="shared" si="12"/>
        <v>37818058d</v>
      </c>
      <c r="J234" s="249" t="str">
        <f t="shared" si="13"/>
        <v>37818058026 03</v>
      </c>
      <c r="K234" s="250" t="s">
        <v>1304</v>
      </c>
      <c r="L234" s="249" t="str">
        <f t="shared" si="14"/>
        <v>37818058026 03B</v>
      </c>
      <c r="M234" s="250" t="str">
        <f t="shared" si="15"/>
        <v>Slovenský zväz psích záprahovdBPatrik Lúčanský</v>
      </c>
    </row>
    <row r="235" spans="1:13">
      <c r="A235" s="247" t="s">
        <v>941</v>
      </c>
      <c r="B235" s="243" t="s">
        <v>942</v>
      </c>
      <c r="C235" s="244" t="s">
        <v>1312</v>
      </c>
      <c r="D235" s="245">
        <v>55110</v>
      </c>
      <c r="E235" s="246">
        <v>0</v>
      </c>
      <c r="F235" s="247" t="s">
        <v>389</v>
      </c>
      <c r="G235" s="244" t="s">
        <v>351</v>
      </c>
      <c r="H235" s="244" t="s">
        <v>1011</v>
      </c>
      <c r="I235" s="248" t="str">
        <f t="shared" si="12"/>
        <v>31871526a</v>
      </c>
      <c r="J235" s="249" t="str">
        <f t="shared" si="13"/>
        <v>31871526026 02</v>
      </c>
      <c r="K235" s="250" t="s">
        <v>1313</v>
      </c>
      <c r="L235" s="249" t="str">
        <f t="shared" si="14"/>
        <v>31871526026 02B</v>
      </c>
      <c r="M235" s="250" t="str">
        <f t="shared" si="15"/>
        <v>Slovenský zväz rybolovnej technikyaBrybolovná technika - bežné transfery</v>
      </c>
    </row>
    <row r="236" spans="1:13" ht="12" customHeight="1">
      <c r="A236" s="247" t="s">
        <v>941</v>
      </c>
      <c r="B236" s="243" t="s">
        <v>942</v>
      </c>
      <c r="C236" s="260" t="s">
        <v>1314</v>
      </c>
      <c r="D236" s="261">
        <v>10000</v>
      </c>
      <c r="E236" s="246">
        <v>0</v>
      </c>
      <c r="F236" s="256" t="s">
        <v>395</v>
      </c>
      <c r="G236" s="251" t="s">
        <v>353</v>
      </c>
      <c r="H236" s="251" t="s">
        <v>1011</v>
      </c>
      <c r="I236" s="257" t="str">
        <f t="shared" si="12"/>
        <v>31871526d</v>
      </c>
      <c r="J236" s="249" t="str">
        <f t="shared" si="13"/>
        <v>31871526026 03</v>
      </c>
      <c r="K236" s="250" t="s">
        <v>1313</v>
      </c>
      <c r="L236" s="249" t="str">
        <f t="shared" si="14"/>
        <v>31871526026 03B</v>
      </c>
      <c r="M236" s="250" t="str">
        <f t="shared" si="15"/>
        <v>Slovenský zväz rybolovnej technikydBJán Meszáros</v>
      </c>
    </row>
    <row r="237" spans="1:13">
      <c r="A237" s="247" t="s">
        <v>941</v>
      </c>
      <c r="B237" s="243" t="s">
        <v>942</v>
      </c>
      <c r="C237" s="254" t="s">
        <v>1315</v>
      </c>
      <c r="D237" s="252">
        <v>6000</v>
      </c>
      <c r="E237" s="246">
        <v>0</v>
      </c>
      <c r="F237" s="256" t="s">
        <v>395</v>
      </c>
      <c r="G237" s="251" t="s">
        <v>353</v>
      </c>
      <c r="H237" s="251" t="s">
        <v>1011</v>
      </c>
      <c r="I237" s="257" t="str">
        <f t="shared" si="12"/>
        <v>31871526d</v>
      </c>
      <c r="J237" s="249" t="str">
        <f t="shared" si="13"/>
        <v>31871526026 03</v>
      </c>
      <c r="K237" s="250" t="s">
        <v>1313</v>
      </c>
      <c r="L237" s="249" t="str">
        <f t="shared" si="14"/>
        <v>31871526026 03B</v>
      </c>
      <c r="M237" s="250" t="str">
        <f t="shared" si="15"/>
        <v>Slovenský zväz rybolovnej technikydBJana Jankovičová</v>
      </c>
    </row>
    <row r="238" spans="1:13">
      <c r="A238" s="247" t="s">
        <v>941</v>
      </c>
      <c r="B238" s="243" t="s">
        <v>942</v>
      </c>
      <c r="C238" s="254" t="s">
        <v>1316</v>
      </c>
      <c r="D238" s="252">
        <v>10000</v>
      </c>
      <c r="E238" s="246">
        <v>0</v>
      </c>
      <c r="F238" s="256" t="s">
        <v>395</v>
      </c>
      <c r="G238" s="251" t="s">
        <v>353</v>
      </c>
      <c r="H238" s="251" t="s">
        <v>1011</v>
      </c>
      <c r="I238" s="257" t="str">
        <f t="shared" si="12"/>
        <v>31871526d</v>
      </c>
      <c r="J238" s="249" t="str">
        <f t="shared" si="13"/>
        <v>31871526026 03</v>
      </c>
      <c r="K238" s="250" t="s">
        <v>1313</v>
      </c>
      <c r="L238" s="249" t="str">
        <f t="shared" si="14"/>
        <v>31871526026 03B</v>
      </c>
      <c r="M238" s="250" t="str">
        <f t="shared" si="15"/>
        <v>Slovenský zväz rybolovnej technikydBKarol Michalík</v>
      </c>
    </row>
    <row r="239" spans="1:13">
      <c r="A239" s="247" t="s">
        <v>941</v>
      </c>
      <c r="B239" s="243" t="s">
        <v>942</v>
      </c>
      <c r="C239" s="254" t="s">
        <v>1317</v>
      </c>
      <c r="D239" s="252">
        <v>8000</v>
      </c>
      <c r="E239" s="246">
        <v>0</v>
      </c>
      <c r="F239" s="256" t="s">
        <v>395</v>
      </c>
      <c r="G239" s="251" t="s">
        <v>353</v>
      </c>
      <c r="H239" s="251" t="s">
        <v>1011</v>
      </c>
      <c r="I239" s="257" t="str">
        <f t="shared" si="12"/>
        <v>31871526d</v>
      </c>
      <c r="J239" s="249" t="str">
        <f t="shared" si="13"/>
        <v>31871526026 03</v>
      </c>
      <c r="K239" s="250" t="s">
        <v>1313</v>
      </c>
      <c r="L239" s="249" t="str">
        <f t="shared" si="14"/>
        <v>31871526026 03B</v>
      </c>
      <c r="M239" s="250" t="str">
        <f t="shared" si="15"/>
        <v>Slovenský zväz rybolovnej technikydBMichaela Némethová</v>
      </c>
    </row>
    <row r="240" spans="1:13">
      <c r="A240" s="247" t="s">
        <v>941</v>
      </c>
      <c r="B240" s="243" t="s">
        <v>942</v>
      </c>
      <c r="C240" s="254" t="s">
        <v>1318</v>
      </c>
      <c r="D240" s="252">
        <v>8000</v>
      </c>
      <c r="E240" s="246">
        <v>0</v>
      </c>
      <c r="F240" s="256" t="s">
        <v>395</v>
      </c>
      <c r="G240" s="251" t="s">
        <v>353</v>
      </c>
      <c r="H240" s="251" t="s">
        <v>1011</v>
      </c>
      <c r="I240" s="257" t="str">
        <f t="shared" si="12"/>
        <v>31871526d</v>
      </c>
      <c r="J240" s="249" t="str">
        <f t="shared" si="13"/>
        <v>31871526026 03</v>
      </c>
      <c r="K240" s="250" t="s">
        <v>1313</v>
      </c>
      <c r="L240" s="249" t="str">
        <f t="shared" si="14"/>
        <v>31871526026 03B</v>
      </c>
      <c r="M240" s="250" t="str">
        <f t="shared" si="15"/>
        <v>Slovenský zväz rybolovnej technikydBPavol Konkoľ</v>
      </c>
    </row>
    <row r="241" spans="1:13">
      <c r="A241" s="247" t="s">
        <v>941</v>
      </c>
      <c r="B241" s="243" t="s">
        <v>942</v>
      </c>
      <c r="C241" s="258" t="s">
        <v>1319</v>
      </c>
      <c r="D241" s="245">
        <v>5000</v>
      </c>
      <c r="E241" s="246">
        <v>0</v>
      </c>
      <c r="F241" s="256" t="s">
        <v>395</v>
      </c>
      <c r="G241" s="251" t="s">
        <v>353</v>
      </c>
      <c r="H241" s="251" t="s">
        <v>1011</v>
      </c>
      <c r="I241" s="257" t="str">
        <f t="shared" si="12"/>
        <v>31871526d</v>
      </c>
      <c r="J241" s="249" t="str">
        <f t="shared" si="13"/>
        <v>31871526026 03</v>
      </c>
      <c r="K241" s="250" t="s">
        <v>1313</v>
      </c>
      <c r="L241" s="249" t="str">
        <f t="shared" si="14"/>
        <v>31871526026 03B</v>
      </c>
      <c r="M241" s="250" t="str">
        <f t="shared" si="15"/>
        <v>Slovenský zväz rybolovnej technikydBRastislav Náhlik</v>
      </c>
    </row>
    <row r="242" spans="1:13">
      <c r="A242" s="247" t="s">
        <v>941</v>
      </c>
      <c r="B242" s="243" t="s">
        <v>942</v>
      </c>
      <c r="C242" s="258" t="s">
        <v>1320</v>
      </c>
      <c r="D242" s="245">
        <v>10000</v>
      </c>
      <c r="E242" s="246">
        <v>0</v>
      </c>
      <c r="F242" s="256" t="s">
        <v>395</v>
      </c>
      <c r="G242" s="251" t="s">
        <v>353</v>
      </c>
      <c r="H242" s="251" t="s">
        <v>1011</v>
      </c>
      <c r="I242" s="257" t="str">
        <f t="shared" si="12"/>
        <v>31871526d</v>
      </c>
      <c r="J242" s="249" t="str">
        <f t="shared" si="13"/>
        <v>31871526026 03</v>
      </c>
      <c r="K242" s="250" t="s">
        <v>1313</v>
      </c>
      <c r="L242" s="249" t="str">
        <f t="shared" si="14"/>
        <v>31871526026 03B</v>
      </c>
      <c r="M242" s="250" t="str">
        <f t="shared" si="15"/>
        <v>Slovenský zväz rybolovnej technikydBTomáš Valášek</v>
      </c>
    </row>
    <row r="243" spans="1:13">
      <c r="A243" s="247" t="s">
        <v>941</v>
      </c>
      <c r="B243" s="243" t="s">
        <v>942</v>
      </c>
      <c r="C243" s="258" t="s">
        <v>1321</v>
      </c>
      <c r="D243" s="245">
        <v>10000</v>
      </c>
      <c r="E243" s="246">
        <v>0</v>
      </c>
      <c r="F243" s="256" t="s">
        <v>395</v>
      </c>
      <c r="G243" s="251" t="s">
        <v>353</v>
      </c>
      <c r="H243" s="251" t="s">
        <v>1011</v>
      </c>
      <c r="I243" s="257" t="str">
        <f t="shared" si="12"/>
        <v>31871526d</v>
      </c>
      <c r="J243" s="249" t="str">
        <f t="shared" si="13"/>
        <v>31871526026 03</v>
      </c>
      <c r="K243" s="250" t="s">
        <v>1313</v>
      </c>
      <c r="L243" s="249" t="str">
        <f t="shared" si="14"/>
        <v>31871526026 03B</v>
      </c>
      <c r="M243" s="250" t="str">
        <f t="shared" si="15"/>
        <v>Slovenský zväz rybolovnej technikydBVanessa Staršicová</v>
      </c>
    </row>
    <row r="244" spans="1:13">
      <c r="A244" s="247" t="s">
        <v>949</v>
      </c>
      <c r="B244" s="243" t="s">
        <v>950</v>
      </c>
      <c r="C244" s="244" t="s">
        <v>1322</v>
      </c>
      <c r="D244" s="245">
        <v>162005</v>
      </c>
      <c r="E244" s="246">
        <v>0</v>
      </c>
      <c r="F244" s="247" t="s">
        <v>389</v>
      </c>
      <c r="G244" s="244" t="s">
        <v>351</v>
      </c>
      <c r="H244" s="244" t="s">
        <v>1011</v>
      </c>
      <c r="I244" s="248" t="str">
        <f t="shared" si="12"/>
        <v>31989373a</v>
      </c>
      <c r="J244" s="249" t="str">
        <f t="shared" si="13"/>
        <v>31989373026 02</v>
      </c>
      <c r="K244" s="250" t="s">
        <v>1323</v>
      </c>
      <c r="L244" s="249" t="str">
        <f t="shared" si="14"/>
        <v>31989373026 02B</v>
      </c>
      <c r="M244" s="250" t="str">
        <f t="shared" si="15"/>
        <v>Slovenský zväz sánkarovaBsánkovanie - bežné transfery</v>
      </c>
    </row>
    <row r="245" spans="1:13">
      <c r="A245" s="247" t="s">
        <v>949</v>
      </c>
      <c r="B245" s="243" t="s">
        <v>950</v>
      </c>
      <c r="C245" s="244" t="s">
        <v>1324</v>
      </c>
      <c r="D245" s="245">
        <v>6000</v>
      </c>
      <c r="E245" s="246">
        <v>0</v>
      </c>
      <c r="F245" s="247" t="s">
        <v>389</v>
      </c>
      <c r="G245" s="244" t="s">
        <v>351</v>
      </c>
      <c r="H245" s="244" t="s">
        <v>1063</v>
      </c>
      <c r="I245" s="248" t="str">
        <f t="shared" si="12"/>
        <v>31989373a</v>
      </c>
      <c r="J245" s="249" t="str">
        <f t="shared" si="13"/>
        <v>31989373026 02</v>
      </c>
      <c r="K245" s="250" t="s">
        <v>1323</v>
      </c>
      <c r="L245" s="249" t="str">
        <f t="shared" si="14"/>
        <v>31989373026 02K</v>
      </c>
      <c r="M245" s="250" t="str">
        <f t="shared" si="15"/>
        <v>Slovenský zväz sánkarovaKsánkovanie - kapitálové transfery (sklznice na sane, ohnutiny na sane, pretekárske sane)</v>
      </c>
    </row>
    <row r="246" spans="1:13">
      <c r="A246" s="247" t="s">
        <v>949</v>
      </c>
      <c r="B246" s="243" t="s">
        <v>950</v>
      </c>
      <c r="C246" s="258" t="s">
        <v>1325</v>
      </c>
      <c r="D246" s="245">
        <v>10000</v>
      </c>
      <c r="E246" s="246">
        <v>0</v>
      </c>
      <c r="F246" s="256" t="s">
        <v>395</v>
      </c>
      <c r="G246" s="251" t="s">
        <v>353</v>
      </c>
      <c r="H246" s="251" t="s">
        <v>1011</v>
      </c>
      <c r="I246" s="257" t="str">
        <f t="shared" si="12"/>
        <v>31989373d</v>
      </c>
      <c r="J246" s="249" t="str">
        <f t="shared" si="13"/>
        <v>31989373026 03</v>
      </c>
      <c r="K246" s="250" t="s">
        <v>1323</v>
      </c>
      <c r="L246" s="249" t="str">
        <f t="shared" si="14"/>
        <v>31989373026 03B</v>
      </c>
      <c r="M246" s="250" t="str">
        <f t="shared" si="15"/>
        <v>Slovenský zväz sánkarovdBJozef Ninis</v>
      </c>
    </row>
    <row r="247" spans="1:13">
      <c r="A247" s="247" t="s">
        <v>949</v>
      </c>
      <c r="B247" s="243" t="s">
        <v>950</v>
      </c>
      <c r="C247" s="258" t="s">
        <v>1326</v>
      </c>
      <c r="D247" s="245">
        <v>22500</v>
      </c>
      <c r="E247" s="246">
        <v>0</v>
      </c>
      <c r="F247" s="256" t="s">
        <v>395</v>
      </c>
      <c r="G247" s="251" t="s">
        <v>353</v>
      </c>
      <c r="H247" s="251" t="s">
        <v>1011</v>
      </c>
      <c r="I247" s="257" t="str">
        <f t="shared" si="12"/>
        <v>31989373d</v>
      </c>
      <c r="J247" s="249" t="str">
        <f t="shared" si="13"/>
        <v>31989373026 03</v>
      </c>
      <c r="K247" s="250" t="s">
        <v>1323</v>
      </c>
      <c r="L247" s="249" t="str">
        <f t="shared" si="14"/>
        <v>31989373026 03B</v>
      </c>
      <c r="M247" s="250" t="str">
        <f t="shared" si="15"/>
        <v>Slovenský zväz sánkarovdBMatej Zmij, Tomáš Vaverčák</v>
      </c>
    </row>
    <row r="248" spans="1:13">
      <c r="A248" s="247" t="s">
        <v>958</v>
      </c>
      <c r="B248" s="243" t="s">
        <v>959</v>
      </c>
      <c r="C248" s="244" t="s">
        <v>1327</v>
      </c>
      <c r="D248" s="245">
        <v>458943</v>
      </c>
      <c r="E248" s="246">
        <v>0</v>
      </c>
      <c r="F248" s="247" t="s">
        <v>389</v>
      </c>
      <c r="G248" s="244" t="s">
        <v>351</v>
      </c>
      <c r="H248" s="244" t="s">
        <v>1011</v>
      </c>
      <c r="I248" s="248" t="str">
        <f t="shared" si="12"/>
        <v>00684767a</v>
      </c>
      <c r="J248" s="249" t="str">
        <f t="shared" si="13"/>
        <v>00684767026 02</v>
      </c>
      <c r="K248" s="250" t="s">
        <v>1328</v>
      </c>
      <c r="L248" s="249" t="str">
        <f t="shared" si="14"/>
        <v>00684767026 02B</v>
      </c>
      <c r="M248" s="250" t="str">
        <f t="shared" si="15"/>
        <v>Slovenský zväz tanečného športuaBtanečný šport - bežné transfery</v>
      </c>
    </row>
    <row r="249" spans="1:13">
      <c r="A249" s="247" t="s">
        <v>958</v>
      </c>
      <c r="B249" s="243" t="s">
        <v>959</v>
      </c>
      <c r="C249" s="258" t="s">
        <v>1329</v>
      </c>
      <c r="D249" s="245">
        <v>12000</v>
      </c>
      <c r="E249" s="246">
        <v>0</v>
      </c>
      <c r="F249" s="256" t="s">
        <v>395</v>
      </c>
      <c r="G249" s="251" t="s">
        <v>353</v>
      </c>
      <c r="H249" s="251" t="s">
        <v>1011</v>
      </c>
      <c r="I249" s="257" t="str">
        <f t="shared" si="12"/>
        <v>00684767d</v>
      </c>
      <c r="J249" s="249" t="str">
        <f t="shared" si="13"/>
        <v>00684767026 03</v>
      </c>
      <c r="K249" s="250" t="s">
        <v>1328</v>
      </c>
      <c r="L249" s="249" t="str">
        <f t="shared" si="14"/>
        <v>00684767026 03B</v>
      </c>
      <c r="M249" s="250" t="str">
        <f t="shared" si="15"/>
        <v>Slovenský zväz tanečného športudBElena Popova, Matej Štec</v>
      </c>
    </row>
    <row r="250" spans="1:13">
      <c r="A250" s="247" t="s">
        <v>965</v>
      </c>
      <c r="B250" s="243" t="s">
        <v>966</v>
      </c>
      <c r="C250" s="254" t="s">
        <v>1330</v>
      </c>
      <c r="D250" s="252">
        <v>52000</v>
      </c>
      <c r="E250" s="246">
        <v>0</v>
      </c>
      <c r="F250" s="256" t="s">
        <v>395</v>
      </c>
      <c r="G250" s="251" t="s">
        <v>353</v>
      </c>
      <c r="H250" s="251" t="s">
        <v>1011</v>
      </c>
      <c r="I250" s="257" t="str">
        <f t="shared" si="12"/>
        <v>22665234d</v>
      </c>
      <c r="J250" s="249" t="str">
        <f t="shared" si="13"/>
        <v>22665234026 03</v>
      </c>
      <c r="K250" s="250" t="s">
        <v>1331</v>
      </c>
      <c r="L250" s="249" t="str">
        <f t="shared" si="14"/>
        <v>22665234026 03B</v>
      </c>
      <c r="M250" s="250" t="str">
        <f t="shared" si="15"/>
        <v>Slovenský zväz telesne postihnutých športovcovdBAlena Kánová</v>
      </c>
    </row>
    <row r="251" spans="1:13">
      <c r="A251" s="247" t="s">
        <v>965</v>
      </c>
      <c r="B251" s="243" t="s">
        <v>966</v>
      </c>
      <c r="C251" s="254" t="s">
        <v>1332</v>
      </c>
      <c r="D251" s="252">
        <v>57000</v>
      </c>
      <c r="E251" s="246">
        <v>0</v>
      </c>
      <c r="F251" s="256" t="s">
        <v>395</v>
      </c>
      <c r="G251" s="251" t="s">
        <v>353</v>
      </c>
      <c r="H251" s="251" t="s">
        <v>1011</v>
      </c>
      <c r="I251" s="257" t="str">
        <f t="shared" si="12"/>
        <v>22665234d</v>
      </c>
      <c r="J251" s="249" t="str">
        <f t="shared" si="13"/>
        <v>22665234026 03</v>
      </c>
      <c r="K251" s="250" t="s">
        <v>1331</v>
      </c>
      <c r="L251" s="249" t="str">
        <f t="shared" si="14"/>
        <v>22665234026 03B</v>
      </c>
      <c r="M251" s="250" t="str">
        <f t="shared" si="15"/>
        <v>Slovenský zväz telesne postihnutých športovcovdBAlexander Nagy, Gabriel Csémy</v>
      </c>
    </row>
    <row r="252" spans="1:13">
      <c r="A252" s="247" t="s">
        <v>965</v>
      </c>
      <c r="B252" s="243" t="s">
        <v>966</v>
      </c>
      <c r="C252" s="254" t="s">
        <v>1333</v>
      </c>
      <c r="D252" s="252">
        <v>36000</v>
      </c>
      <c r="E252" s="246">
        <v>0</v>
      </c>
      <c r="F252" s="256" t="s">
        <v>395</v>
      </c>
      <c r="G252" s="251" t="s">
        <v>353</v>
      </c>
      <c r="H252" s="251" t="s">
        <v>1011</v>
      </c>
      <c r="I252" s="257" t="str">
        <f t="shared" si="12"/>
        <v>22665234d</v>
      </c>
      <c r="J252" s="249" t="str">
        <f t="shared" si="13"/>
        <v>22665234026 03</v>
      </c>
      <c r="K252" s="250" t="s">
        <v>1331</v>
      </c>
      <c r="L252" s="249" t="str">
        <f t="shared" si="14"/>
        <v>22665234026 03B</v>
      </c>
      <c r="M252" s="250" t="str">
        <f t="shared" si="15"/>
        <v>Slovenský zväz telesne postihnutých športovcovdBAndrej Meszároš</v>
      </c>
    </row>
    <row r="253" spans="1:13">
      <c r="A253" s="247" t="s">
        <v>965</v>
      </c>
      <c r="B253" s="243" t="s">
        <v>966</v>
      </c>
      <c r="C253" s="254" t="s">
        <v>1334</v>
      </c>
      <c r="D253" s="252">
        <v>46000</v>
      </c>
      <c r="E253" s="246">
        <v>0</v>
      </c>
      <c r="F253" s="256" t="s">
        <v>395</v>
      </c>
      <c r="G253" s="251" t="s">
        <v>353</v>
      </c>
      <c r="H253" s="251" t="s">
        <v>1011</v>
      </c>
      <c r="I253" s="257" t="str">
        <f t="shared" si="12"/>
        <v>22665234d</v>
      </c>
      <c r="J253" s="249" t="str">
        <f t="shared" si="13"/>
        <v>22665234026 03</v>
      </c>
      <c r="K253" s="250" t="s">
        <v>1331</v>
      </c>
      <c r="L253" s="249" t="str">
        <f t="shared" si="14"/>
        <v>22665234026 03B</v>
      </c>
      <c r="M253" s="250" t="str">
        <f t="shared" si="15"/>
        <v>Slovenský zväz telesne postihnutých športovcovdBBoris Trávniček</v>
      </c>
    </row>
    <row r="254" spans="1:13">
      <c r="A254" s="247" t="s">
        <v>965</v>
      </c>
      <c r="B254" s="243" t="s">
        <v>966</v>
      </c>
      <c r="C254" s="254" t="s">
        <v>1335</v>
      </c>
      <c r="D254" s="252">
        <v>52000</v>
      </c>
      <c r="E254" s="246">
        <v>0</v>
      </c>
      <c r="F254" s="256" t="s">
        <v>395</v>
      </c>
      <c r="G254" s="251" t="s">
        <v>353</v>
      </c>
      <c r="H254" s="251" t="s">
        <v>1011</v>
      </c>
      <c r="I254" s="257" t="str">
        <f t="shared" si="12"/>
        <v>22665234d</v>
      </c>
      <c r="J254" s="249" t="str">
        <f t="shared" si="13"/>
        <v>22665234026 03</v>
      </c>
      <c r="K254" s="250" t="s">
        <v>1331</v>
      </c>
      <c r="L254" s="249" t="str">
        <f t="shared" si="14"/>
        <v>22665234026 03B</v>
      </c>
      <c r="M254" s="250" t="str">
        <f t="shared" si="15"/>
        <v>Slovenský zväz telesne postihnutých športovcovdBAnna Oroszová</v>
      </c>
    </row>
    <row r="255" spans="1:13">
      <c r="A255" s="247" t="s">
        <v>965</v>
      </c>
      <c r="B255" s="243" t="s">
        <v>966</v>
      </c>
      <c r="C255" s="254" t="s">
        <v>1336</v>
      </c>
      <c r="D255" s="252">
        <v>36000</v>
      </c>
      <c r="E255" s="246">
        <v>0</v>
      </c>
      <c r="F255" s="256" t="s">
        <v>395</v>
      </c>
      <c r="G255" s="251" t="s">
        <v>353</v>
      </c>
      <c r="H255" s="251" t="s">
        <v>1011</v>
      </c>
      <c r="I255" s="257" t="str">
        <f t="shared" si="12"/>
        <v>22665234d</v>
      </c>
      <c r="J255" s="249" t="str">
        <f t="shared" si="13"/>
        <v>22665234026 03</v>
      </c>
      <c r="K255" s="250" t="s">
        <v>1331</v>
      </c>
      <c r="L255" s="249" t="str">
        <f t="shared" si="14"/>
        <v>22665234026 03B</v>
      </c>
      <c r="M255" s="250" t="str">
        <f t="shared" si="15"/>
        <v>Slovenský zväz telesne postihnutých športovcovdBDiana Paschenková</v>
      </c>
    </row>
    <row r="256" spans="1:13">
      <c r="A256" s="247" t="s">
        <v>965</v>
      </c>
      <c r="B256" s="243" t="s">
        <v>966</v>
      </c>
      <c r="C256" s="254" t="s">
        <v>1337</v>
      </c>
      <c r="D256" s="252">
        <v>46000</v>
      </c>
      <c r="E256" s="246">
        <v>0</v>
      </c>
      <c r="F256" s="256" t="s">
        <v>395</v>
      </c>
      <c r="G256" s="251" t="s">
        <v>353</v>
      </c>
      <c r="H256" s="251" t="s">
        <v>1011</v>
      </c>
      <c r="I256" s="257" t="str">
        <f t="shared" si="12"/>
        <v>22665234d</v>
      </c>
      <c r="J256" s="249" t="str">
        <f t="shared" si="13"/>
        <v>22665234026 03</v>
      </c>
      <c r="K256" s="250" t="s">
        <v>1331</v>
      </c>
      <c r="L256" s="249" t="str">
        <f t="shared" si="14"/>
        <v>22665234026 03B</v>
      </c>
      <c r="M256" s="250" t="str">
        <f t="shared" si="15"/>
        <v>Slovenský zväz telesne postihnutých športovcovdBMarcel Pavlík</v>
      </c>
    </row>
    <row r="257" spans="1:13">
      <c r="A257" s="247" t="s">
        <v>965</v>
      </c>
      <c r="B257" s="243" t="s">
        <v>966</v>
      </c>
      <c r="C257" s="254" t="s">
        <v>1338</v>
      </c>
      <c r="D257" s="252">
        <v>84000</v>
      </c>
      <c r="E257" s="246">
        <v>0</v>
      </c>
      <c r="F257" s="256" t="s">
        <v>395</v>
      </c>
      <c r="G257" s="251" t="s">
        <v>353</v>
      </c>
      <c r="H257" s="251" t="s">
        <v>1011</v>
      </c>
      <c r="I257" s="257" t="str">
        <f t="shared" si="12"/>
        <v>22665234d</v>
      </c>
      <c r="J257" s="249" t="str">
        <f t="shared" si="13"/>
        <v>22665234026 03</v>
      </c>
      <c r="K257" s="250" t="s">
        <v>1331</v>
      </c>
      <c r="L257" s="249" t="str">
        <f t="shared" si="14"/>
        <v>22665234026 03B</v>
      </c>
      <c r="M257" s="250" t="str">
        <f t="shared" si="15"/>
        <v>Slovenský zväz telesne postihnutých športovcovdBJakub Nagy, Martin Opát, Peter Minarech</v>
      </c>
    </row>
    <row r="258" spans="1:13">
      <c r="A258" s="247" t="s">
        <v>965</v>
      </c>
      <c r="B258" s="243" t="s">
        <v>966</v>
      </c>
      <c r="C258" s="254" t="s">
        <v>775</v>
      </c>
      <c r="D258" s="252">
        <v>52000</v>
      </c>
      <c r="E258" s="246">
        <v>0</v>
      </c>
      <c r="F258" s="256" t="s">
        <v>395</v>
      </c>
      <c r="G258" s="251" t="s">
        <v>353</v>
      </c>
      <c r="H258" s="251" t="s">
        <v>1011</v>
      </c>
      <c r="I258" s="257" t="str">
        <f t="shared" ref="I258:I286" si="16">A258&amp;F258</f>
        <v>22665234d</v>
      </c>
      <c r="J258" s="249" t="str">
        <f t="shared" ref="J258:J286" si="17">A258&amp;G258</f>
        <v>22665234026 03</v>
      </c>
      <c r="K258" s="250" t="s">
        <v>1331</v>
      </c>
      <c r="L258" s="249" t="str">
        <f t="shared" ref="L258:L321" si="18">A258&amp;G258&amp;H258</f>
        <v>22665234026 03B</v>
      </c>
      <c r="M258" s="250" t="str">
        <f t="shared" ref="M258:M321" si="19">B258&amp;F258&amp;H258&amp;C258</f>
        <v>Slovenský zväz telesne postihnutých športovcovdBJán Riapoš</v>
      </c>
    </row>
    <row r="259" spans="1:13">
      <c r="A259" s="247" t="s">
        <v>965</v>
      </c>
      <c r="B259" s="243" t="s">
        <v>966</v>
      </c>
      <c r="C259" s="254" t="s">
        <v>1339</v>
      </c>
      <c r="D259" s="252">
        <v>72000</v>
      </c>
      <c r="E259" s="246">
        <v>0</v>
      </c>
      <c r="F259" s="256" t="s">
        <v>395</v>
      </c>
      <c r="G259" s="251" t="s">
        <v>353</v>
      </c>
      <c r="H259" s="251" t="s">
        <v>1011</v>
      </c>
      <c r="I259" s="257" t="str">
        <f t="shared" si="16"/>
        <v>22665234d</v>
      </c>
      <c r="J259" s="249" t="str">
        <f t="shared" si="17"/>
        <v>22665234026 03</v>
      </c>
      <c r="K259" s="250" t="s">
        <v>1331</v>
      </c>
      <c r="L259" s="249" t="str">
        <f t="shared" si="18"/>
        <v>22665234026 03B</v>
      </c>
      <c r="M259" s="250" t="str">
        <f t="shared" si="19"/>
        <v>Slovenský zväz telesne postihnutých športovcovdBJozef Metelka</v>
      </c>
    </row>
    <row r="260" spans="1:13">
      <c r="A260" s="247" t="s">
        <v>965</v>
      </c>
      <c r="B260" s="243" t="s">
        <v>966</v>
      </c>
      <c r="C260" s="254" t="s">
        <v>1340</v>
      </c>
      <c r="D260" s="252">
        <v>45333</v>
      </c>
      <c r="E260" s="246">
        <v>0</v>
      </c>
      <c r="F260" s="256" t="s">
        <v>395</v>
      </c>
      <c r="G260" s="251" t="s">
        <v>353</v>
      </c>
      <c r="H260" s="251" t="s">
        <v>1011</v>
      </c>
      <c r="I260" s="257" t="str">
        <f t="shared" si="16"/>
        <v>22665234d</v>
      </c>
      <c r="J260" s="249" t="str">
        <f t="shared" si="17"/>
        <v>22665234026 03</v>
      </c>
      <c r="K260" s="250" t="s">
        <v>1331</v>
      </c>
      <c r="L260" s="249" t="str">
        <f t="shared" si="18"/>
        <v>22665234026 03B</v>
      </c>
      <c r="M260" s="250" t="str">
        <f t="shared" si="19"/>
        <v>Slovenský zväz telesne postihnutých športovcovdBLukáš Kližan</v>
      </c>
    </row>
    <row r="261" spans="1:13">
      <c r="A261" s="247" t="s">
        <v>965</v>
      </c>
      <c r="B261" s="243" t="s">
        <v>966</v>
      </c>
      <c r="C261" s="254" t="s">
        <v>1341</v>
      </c>
      <c r="D261" s="252">
        <v>42000</v>
      </c>
      <c r="E261" s="246">
        <v>0</v>
      </c>
      <c r="F261" s="256" t="s">
        <v>395</v>
      </c>
      <c r="G261" s="251" t="s">
        <v>353</v>
      </c>
      <c r="H261" s="251" t="s">
        <v>1011</v>
      </c>
      <c r="I261" s="257" t="str">
        <f t="shared" si="16"/>
        <v>22665234d</v>
      </c>
      <c r="J261" s="249" t="str">
        <f t="shared" si="17"/>
        <v>22665234026 03</v>
      </c>
      <c r="K261" s="250" t="s">
        <v>1331</v>
      </c>
      <c r="L261" s="249" t="str">
        <f t="shared" si="18"/>
        <v>22665234026 03B</v>
      </c>
      <c r="M261" s="250" t="str">
        <f t="shared" si="19"/>
        <v>Slovenský zväz telesne postihnutých športovcovdBMarián Marečák</v>
      </c>
    </row>
    <row r="262" spans="1:13">
      <c r="A262" s="247" t="s">
        <v>965</v>
      </c>
      <c r="B262" s="243" t="s">
        <v>966</v>
      </c>
      <c r="C262" s="254" t="s">
        <v>1342</v>
      </c>
      <c r="D262" s="252">
        <v>52000</v>
      </c>
      <c r="E262" s="246">
        <v>0</v>
      </c>
      <c r="F262" s="256" t="s">
        <v>395</v>
      </c>
      <c r="G262" s="251" t="s">
        <v>353</v>
      </c>
      <c r="H262" s="251" t="s">
        <v>1011</v>
      </c>
      <c r="I262" s="257" t="str">
        <f t="shared" si="16"/>
        <v>22665234d</v>
      </c>
      <c r="J262" s="249" t="str">
        <f t="shared" si="17"/>
        <v>22665234026 03</v>
      </c>
      <c r="K262" s="250" t="s">
        <v>1331</v>
      </c>
      <c r="L262" s="249" t="str">
        <f t="shared" si="18"/>
        <v>22665234026 03B</v>
      </c>
      <c r="M262" s="250" t="str">
        <f t="shared" si="19"/>
        <v>Slovenský zväz telesne postihnutých športovcovdBMartin Ludrovský</v>
      </c>
    </row>
    <row r="263" spans="1:13">
      <c r="A263" s="247" t="s">
        <v>965</v>
      </c>
      <c r="B263" s="243" t="s">
        <v>966</v>
      </c>
      <c r="C263" s="254" t="s">
        <v>1343</v>
      </c>
      <c r="D263" s="252">
        <v>92000</v>
      </c>
      <c r="E263" s="246">
        <v>0</v>
      </c>
      <c r="F263" s="256" t="s">
        <v>395</v>
      </c>
      <c r="G263" s="251" t="s">
        <v>353</v>
      </c>
      <c r="H263" s="251" t="s">
        <v>1011</v>
      </c>
      <c r="I263" s="257" t="str">
        <f t="shared" si="16"/>
        <v>22665234d</v>
      </c>
      <c r="J263" s="249" t="str">
        <f t="shared" si="17"/>
        <v>22665234026 03</v>
      </c>
      <c r="K263" s="250" t="s">
        <v>1331</v>
      </c>
      <c r="L263" s="249" t="str">
        <f t="shared" si="18"/>
        <v>22665234026 03B</v>
      </c>
      <c r="M263" s="250" t="str">
        <f t="shared" si="19"/>
        <v>Slovenský zväz telesne postihnutých športovcovdBMichaela Balcová, Martin Strehársky</v>
      </c>
    </row>
    <row r="264" spans="1:13">
      <c r="A264" s="247" t="s">
        <v>965</v>
      </c>
      <c r="B264" s="243" t="s">
        <v>966</v>
      </c>
      <c r="C264" s="254" t="s">
        <v>1344</v>
      </c>
      <c r="D264" s="252">
        <v>10000</v>
      </c>
      <c r="E264" s="246">
        <v>0</v>
      </c>
      <c r="F264" s="256" t="s">
        <v>395</v>
      </c>
      <c r="G264" s="251" t="s">
        <v>353</v>
      </c>
      <c r="H264" s="251" t="s">
        <v>1011</v>
      </c>
      <c r="I264" s="257" t="str">
        <f t="shared" si="16"/>
        <v>22665234d</v>
      </c>
      <c r="J264" s="249" t="str">
        <f t="shared" si="17"/>
        <v>22665234026 03</v>
      </c>
      <c r="K264" s="250" t="s">
        <v>1331</v>
      </c>
      <c r="L264" s="249" t="str">
        <f t="shared" si="18"/>
        <v>22665234026 03B</v>
      </c>
      <c r="M264" s="250" t="str">
        <f t="shared" si="19"/>
        <v>Slovenský zväz telesne postihnutých športovcovdBOndrej Strečko</v>
      </c>
    </row>
    <row r="265" spans="1:13">
      <c r="A265" s="247" t="s">
        <v>965</v>
      </c>
      <c r="B265" s="243" t="s">
        <v>966</v>
      </c>
      <c r="C265" s="254" t="s">
        <v>1345</v>
      </c>
      <c r="D265" s="252">
        <v>62000</v>
      </c>
      <c r="E265" s="246">
        <v>0</v>
      </c>
      <c r="F265" s="256" t="s">
        <v>395</v>
      </c>
      <c r="G265" s="251" t="s">
        <v>353</v>
      </c>
      <c r="H265" s="251" t="s">
        <v>1011</v>
      </c>
      <c r="I265" s="257" t="str">
        <f t="shared" si="16"/>
        <v>22665234d</v>
      </c>
      <c r="J265" s="249" t="str">
        <f t="shared" si="17"/>
        <v>22665234026 03</v>
      </c>
      <c r="K265" s="250" t="s">
        <v>1331</v>
      </c>
      <c r="L265" s="249" t="str">
        <f t="shared" si="18"/>
        <v>22665234026 03B</v>
      </c>
      <c r="M265" s="250" t="str">
        <f t="shared" si="19"/>
        <v>Slovenský zväz telesne postihnutých športovcovdBPatrik Kuril</v>
      </c>
    </row>
    <row r="266" spans="1:13">
      <c r="A266" s="247" t="s">
        <v>965</v>
      </c>
      <c r="B266" s="243" t="s">
        <v>966</v>
      </c>
      <c r="C266" s="258" t="s">
        <v>1346</v>
      </c>
      <c r="D266" s="245">
        <v>42000</v>
      </c>
      <c r="E266" s="246">
        <v>0</v>
      </c>
      <c r="F266" s="256" t="s">
        <v>395</v>
      </c>
      <c r="G266" s="251" t="s">
        <v>353</v>
      </c>
      <c r="H266" s="251" t="s">
        <v>1011</v>
      </c>
      <c r="I266" s="257" t="str">
        <f t="shared" si="16"/>
        <v>22665234d</v>
      </c>
      <c r="J266" s="249" t="str">
        <f t="shared" si="17"/>
        <v>22665234026 03</v>
      </c>
      <c r="K266" s="250" t="s">
        <v>1331</v>
      </c>
      <c r="L266" s="249" t="str">
        <f t="shared" si="18"/>
        <v>22665234026 03B</v>
      </c>
      <c r="M266" s="250" t="str">
        <f t="shared" si="19"/>
        <v>Slovenský zväz telesne postihnutých športovcovdBRóbert Mezík</v>
      </c>
    </row>
    <row r="267" spans="1:13">
      <c r="A267" s="247" t="s">
        <v>965</v>
      </c>
      <c r="B267" s="243" t="s">
        <v>966</v>
      </c>
      <c r="C267" s="258" t="s">
        <v>1347</v>
      </c>
      <c r="D267" s="245">
        <v>62000</v>
      </c>
      <c r="E267" s="246">
        <v>0</v>
      </c>
      <c r="F267" s="256" t="s">
        <v>395</v>
      </c>
      <c r="G267" s="251" t="s">
        <v>353</v>
      </c>
      <c r="H267" s="251" t="s">
        <v>1011</v>
      </c>
      <c r="I267" s="257" t="str">
        <f t="shared" si="16"/>
        <v>22665234d</v>
      </c>
      <c r="J267" s="249" t="str">
        <f t="shared" si="17"/>
        <v>22665234026 03</v>
      </c>
      <c r="K267" s="250" t="s">
        <v>1331</v>
      </c>
      <c r="L267" s="249" t="str">
        <f t="shared" si="18"/>
        <v>22665234026 03B</v>
      </c>
      <c r="M267" s="250" t="str">
        <f t="shared" si="19"/>
        <v>Slovenský zväz telesne postihnutých športovcovdBSamuel Andrejčík</v>
      </c>
    </row>
    <row r="268" spans="1:13">
      <c r="A268" s="247" t="s">
        <v>965</v>
      </c>
      <c r="B268" s="243" t="s">
        <v>966</v>
      </c>
      <c r="C268" s="258" t="s">
        <v>1348</v>
      </c>
      <c r="D268" s="245">
        <v>42000</v>
      </c>
      <c r="E268" s="246">
        <v>0</v>
      </c>
      <c r="F268" s="256" t="s">
        <v>395</v>
      </c>
      <c r="G268" s="251" t="s">
        <v>353</v>
      </c>
      <c r="H268" s="251" t="s">
        <v>1011</v>
      </c>
      <c r="I268" s="257" t="str">
        <f t="shared" si="16"/>
        <v>22665234d</v>
      </c>
      <c r="J268" s="249" t="str">
        <f t="shared" si="17"/>
        <v>22665234026 03</v>
      </c>
      <c r="K268" s="250" t="s">
        <v>1331</v>
      </c>
      <c r="L268" s="249" t="str">
        <f t="shared" si="18"/>
        <v>22665234026 03B</v>
      </c>
      <c r="M268" s="250" t="str">
        <f t="shared" si="19"/>
        <v>Slovenský zväz telesne postihnutých športovcovdBTomáš Král</v>
      </c>
    </row>
    <row r="269" spans="1:13">
      <c r="A269" s="247" t="s">
        <v>965</v>
      </c>
      <c r="B269" s="243" t="s">
        <v>966</v>
      </c>
      <c r="C269" s="258" t="s">
        <v>1349</v>
      </c>
      <c r="D269" s="245">
        <v>15000</v>
      </c>
      <c r="E269" s="246">
        <v>0</v>
      </c>
      <c r="F269" s="256" t="s">
        <v>395</v>
      </c>
      <c r="G269" s="251" t="s">
        <v>353</v>
      </c>
      <c r="H269" s="251" t="s">
        <v>1011</v>
      </c>
      <c r="I269" s="257" t="str">
        <f t="shared" si="16"/>
        <v>22665234d</v>
      </c>
      <c r="J269" s="249" t="str">
        <f t="shared" si="17"/>
        <v>22665234026 03</v>
      </c>
      <c r="K269" s="250" t="s">
        <v>1331</v>
      </c>
      <c r="L269" s="249" t="str">
        <f t="shared" si="18"/>
        <v>22665234026 03B</v>
      </c>
      <c r="M269" s="250" t="str">
        <f t="shared" si="19"/>
        <v>Slovenský zväz telesne postihnutých športovcovdBTomáš Valach</v>
      </c>
    </row>
    <row r="270" spans="1:13">
      <c r="A270" s="256" t="s">
        <v>969</v>
      </c>
      <c r="B270" s="243" t="s">
        <v>970</v>
      </c>
      <c r="C270" s="251" t="s">
        <v>1350</v>
      </c>
      <c r="D270" s="252">
        <v>67266</v>
      </c>
      <c r="E270" s="246">
        <v>0</v>
      </c>
      <c r="F270" s="256" t="s">
        <v>389</v>
      </c>
      <c r="G270" s="244" t="s">
        <v>351</v>
      </c>
      <c r="H270" s="251" t="s">
        <v>1011</v>
      </c>
      <c r="I270" s="248" t="str">
        <f t="shared" si="16"/>
        <v>30793203a</v>
      </c>
      <c r="J270" s="249" t="str">
        <f t="shared" si="17"/>
        <v>30793203026 02</v>
      </c>
      <c r="K270" s="250" t="s">
        <v>1351</v>
      </c>
      <c r="L270" s="249" t="str">
        <f t="shared" si="18"/>
        <v>30793203026 02B</v>
      </c>
      <c r="M270" s="250" t="str">
        <f t="shared" si="19"/>
        <v>Slovenský zväz vodného lyžovania a wakeboardinguaBvodné lyžovanie - bežné transfery</v>
      </c>
    </row>
    <row r="271" spans="1:13">
      <c r="A271" s="247" t="s">
        <v>969</v>
      </c>
      <c r="B271" s="243" t="s">
        <v>970</v>
      </c>
      <c r="C271" s="244" t="s">
        <v>1352</v>
      </c>
      <c r="D271" s="245">
        <v>2800</v>
      </c>
      <c r="E271" s="246">
        <v>0</v>
      </c>
      <c r="F271" s="247" t="s">
        <v>389</v>
      </c>
      <c r="G271" s="244" t="s">
        <v>351</v>
      </c>
      <c r="H271" s="244" t="s">
        <v>1063</v>
      </c>
      <c r="I271" s="248" t="str">
        <f t="shared" si="16"/>
        <v>30793203a</v>
      </c>
      <c r="J271" s="249" t="str">
        <f t="shared" si="17"/>
        <v>30793203026 02</v>
      </c>
      <c r="K271" s="250" t="s">
        <v>1351</v>
      </c>
      <c r="L271" s="249" t="str">
        <f t="shared" si="18"/>
        <v>30793203026 02K</v>
      </c>
      <c r="M271" s="250" t="str">
        <f t="shared" si="19"/>
        <v>Slovenský zväz vodného lyžovania a wakeboardinguaKvodné lyžovanie - kapitálové transfery (nákup prístroja na meranie vodnolyžiarskych tratí)</v>
      </c>
    </row>
    <row r="272" spans="1:13">
      <c r="A272" s="247" t="s">
        <v>969</v>
      </c>
      <c r="B272" s="243" t="s">
        <v>970</v>
      </c>
      <c r="C272" s="258" t="s">
        <v>973</v>
      </c>
      <c r="D272" s="245">
        <v>5000</v>
      </c>
      <c r="E272" s="246">
        <v>0</v>
      </c>
      <c r="F272" s="256" t="s">
        <v>395</v>
      </c>
      <c r="G272" s="251" t="s">
        <v>353</v>
      </c>
      <c r="H272" s="251" t="s">
        <v>1011</v>
      </c>
      <c r="I272" s="257" t="str">
        <f t="shared" si="16"/>
        <v>30793203d</v>
      </c>
      <c r="J272" s="249" t="str">
        <f t="shared" si="17"/>
        <v>30793203026 03</v>
      </c>
      <c r="K272" s="250" t="s">
        <v>1351</v>
      </c>
      <c r="L272" s="249" t="str">
        <f t="shared" si="18"/>
        <v>30793203026 03B</v>
      </c>
      <c r="M272" s="250" t="str">
        <f t="shared" si="19"/>
        <v>Slovenský zväz vodného lyžovania a wakeboardingudBAlexander Vaško</v>
      </c>
    </row>
    <row r="273" spans="1:13" ht="20.399999999999999">
      <c r="A273" s="247" t="s">
        <v>969</v>
      </c>
      <c r="B273" s="243" t="s">
        <v>970</v>
      </c>
      <c r="C273" s="258" t="s">
        <v>1353</v>
      </c>
      <c r="D273" s="245">
        <v>23333</v>
      </c>
      <c r="E273" s="246">
        <v>0</v>
      </c>
      <c r="F273" s="256" t="s">
        <v>395</v>
      </c>
      <c r="G273" s="251" t="s">
        <v>353</v>
      </c>
      <c r="H273" s="251" t="s">
        <v>1011</v>
      </c>
      <c r="I273" s="257" t="str">
        <f t="shared" si="16"/>
        <v>30793203d</v>
      </c>
      <c r="J273" s="249" t="str">
        <f t="shared" si="17"/>
        <v>30793203026 03</v>
      </c>
      <c r="K273" s="250" t="s">
        <v>1351</v>
      </c>
      <c r="L273" s="249" t="str">
        <f t="shared" si="18"/>
        <v>30793203026 03B</v>
      </c>
      <c r="M273" s="250" t="str">
        <f t="shared" si="19"/>
        <v>Slovenský zväz vodného lyžovania a wakeboardingudBJuraj Krepčár, Nikolas Wolf, Samuel Saxa, Veronika Cséplőová, Karin Bořiková</v>
      </c>
    </row>
    <row r="274" spans="1:13">
      <c r="A274" s="247" t="s">
        <v>975</v>
      </c>
      <c r="B274" s="243" t="s">
        <v>976</v>
      </c>
      <c r="C274" s="244" t="s">
        <v>1354</v>
      </c>
      <c r="D274" s="245">
        <v>27054</v>
      </c>
      <c r="E274" s="246">
        <v>0</v>
      </c>
      <c r="F274" s="247" t="s">
        <v>389</v>
      </c>
      <c r="G274" s="244" t="s">
        <v>351</v>
      </c>
      <c r="H274" s="244" t="s">
        <v>1011</v>
      </c>
      <c r="I274" s="248" t="str">
        <f t="shared" si="16"/>
        <v>00681768a</v>
      </c>
      <c r="J274" s="249" t="str">
        <f t="shared" si="17"/>
        <v>00681768026 02</v>
      </c>
      <c r="K274" s="250" t="s">
        <v>1355</v>
      </c>
      <c r="L274" s="249" t="str">
        <f t="shared" si="18"/>
        <v>00681768026 02B</v>
      </c>
      <c r="M274" s="250" t="str">
        <f t="shared" si="19"/>
        <v>Slovenský zväz vodného motorizmuaBvodný motorizmus - bežné transfery</v>
      </c>
    </row>
    <row r="275" spans="1:13">
      <c r="A275" s="247" t="s">
        <v>975</v>
      </c>
      <c r="B275" s="243" t="s">
        <v>976</v>
      </c>
      <c r="C275" s="258" t="s">
        <v>1356</v>
      </c>
      <c r="D275" s="245">
        <v>8000</v>
      </c>
      <c r="E275" s="246">
        <v>0</v>
      </c>
      <c r="F275" s="256" t="s">
        <v>395</v>
      </c>
      <c r="G275" s="251" t="s">
        <v>353</v>
      </c>
      <c r="H275" s="251" t="s">
        <v>1011</v>
      </c>
      <c r="I275" s="257" t="str">
        <f t="shared" si="16"/>
        <v>00681768d</v>
      </c>
      <c r="J275" s="249" t="str">
        <f t="shared" si="17"/>
        <v>00681768026 03</v>
      </c>
      <c r="K275" s="250" t="s">
        <v>1355</v>
      </c>
      <c r="L275" s="249" t="str">
        <f t="shared" si="18"/>
        <v>00681768026 03B</v>
      </c>
      <c r="M275" s="250" t="str">
        <f t="shared" si="19"/>
        <v>Slovenský zväz vodného motorizmudBJaroslav Baláž</v>
      </c>
    </row>
    <row r="276" spans="1:13">
      <c r="A276" s="247" t="s">
        <v>975</v>
      </c>
      <c r="B276" s="243" t="s">
        <v>976</v>
      </c>
      <c r="C276" s="258" t="s">
        <v>1357</v>
      </c>
      <c r="D276" s="245">
        <v>10000</v>
      </c>
      <c r="E276" s="246">
        <v>0</v>
      </c>
      <c r="F276" s="256" t="s">
        <v>395</v>
      </c>
      <c r="G276" s="251" t="s">
        <v>353</v>
      </c>
      <c r="H276" s="251" t="s">
        <v>1011</v>
      </c>
      <c r="I276" s="257" t="str">
        <f t="shared" si="16"/>
        <v>00681768d</v>
      </c>
      <c r="J276" s="249" t="str">
        <f t="shared" si="17"/>
        <v>00681768026 03</v>
      </c>
      <c r="K276" s="250" t="s">
        <v>1355</v>
      </c>
      <c r="L276" s="249" t="str">
        <f t="shared" si="18"/>
        <v>00681768026 03B</v>
      </c>
      <c r="M276" s="250" t="str">
        <f t="shared" si="19"/>
        <v>Slovenský zväz vodného motorizmudBMarián Jung</v>
      </c>
    </row>
    <row r="277" spans="1:13">
      <c r="A277" s="247" t="s">
        <v>982</v>
      </c>
      <c r="B277" s="243" t="s">
        <v>983</v>
      </c>
      <c r="C277" s="244" t="s">
        <v>1358</v>
      </c>
      <c r="D277" s="245">
        <v>216431</v>
      </c>
      <c r="E277" s="246">
        <v>0</v>
      </c>
      <c r="F277" s="247" t="s">
        <v>389</v>
      </c>
      <c r="G277" s="244" t="s">
        <v>351</v>
      </c>
      <c r="H277" s="244" t="s">
        <v>1011</v>
      </c>
      <c r="I277" s="248" t="str">
        <f t="shared" si="16"/>
        <v>31796079a</v>
      </c>
      <c r="J277" s="249" t="str">
        <f t="shared" si="17"/>
        <v>31796079026 02</v>
      </c>
      <c r="K277" s="250" t="s">
        <v>1359</v>
      </c>
      <c r="L277" s="249" t="str">
        <f t="shared" si="18"/>
        <v>31796079026 02B</v>
      </c>
      <c r="M277" s="250" t="str">
        <f t="shared" si="19"/>
        <v>Slovenský zväz vzpieraniaaBvzpieranie - bežné transfery</v>
      </c>
    </row>
    <row r="278" spans="1:13">
      <c r="A278" s="247" t="s">
        <v>982</v>
      </c>
      <c r="B278" s="243" t="s">
        <v>983</v>
      </c>
      <c r="C278" s="258" t="s">
        <v>1360</v>
      </c>
      <c r="D278" s="245">
        <v>20000</v>
      </c>
      <c r="E278" s="246">
        <v>0</v>
      </c>
      <c r="F278" s="256" t="s">
        <v>395</v>
      </c>
      <c r="G278" s="251" t="s">
        <v>353</v>
      </c>
      <c r="H278" s="251" t="s">
        <v>1011</v>
      </c>
      <c r="I278" s="257" t="str">
        <f t="shared" si="16"/>
        <v>31796079d</v>
      </c>
      <c r="J278" s="249" t="str">
        <f t="shared" si="17"/>
        <v>31796079026 03</v>
      </c>
      <c r="K278" s="250" t="s">
        <v>1359</v>
      </c>
      <c r="L278" s="249" t="str">
        <f t="shared" si="18"/>
        <v>31796079026 03B</v>
      </c>
      <c r="M278" s="250" t="str">
        <f t="shared" si="19"/>
        <v>Slovenský zväz vzpieraniadBKarol Samko</v>
      </c>
    </row>
    <row r="279" spans="1:13">
      <c r="A279" s="247" t="s">
        <v>982</v>
      </c>
      <c r="B279" s="243" t="s">
        <v>983</v>
      </c>
      <c r="C279" s="258" t="s">
        <v>1361</v>
      </c>
      <c r="D279" s="245">
        <v>10000</v>
      </c>
      <c r="E279" s="246">
        <v>0</v>
      </c>
      <c r="F279" s="256" t="s">
        <v>395</v>
      </c>
      <c r="G279" s="251" t="s">
        <v>353</v>
      </c>
      <c r="H279" s="251" t="s">
        <v>1011</v>
      </c>
      <c r="I279" s="257" t="str">
        <f t="shared" si="16"/>
        <v>31796079d</v>
      </c>
      <c r="J279" s="249" t="str">
        <f t="shared" si="17"/>
        <v>31796079026 03</v>
      </c>
      <c r="K279" s="250" t="s">
        <v>1359</v>
      </c>
      <c r="L279" s="249" t="str">
        <f t="shared" si="18"/>
        <v>31796079026 03B</v>
      </c>
      <c r="M279" s="250" t="str">
        <f t="shared" si="19"/>
        <v>Slovenský zväz vzpieraniadBMatej Kováč</v>
      </c>
    </row>
    <row r="280" spans="1:13">
      <c r="A280" s="247" t="s">
        <v>982</v>
      </c>
      <c r="B280" s="243" t="s">
        <v>983</v>
      </c>
      <c r="C280" s="258" t="s">
        <v>1362</v>
      </c>
      <c r="D280" s="245">
        <v>5000</v>
      </c>
      <c r="E280" s="246">
        <v>0</v>
      </c>
      <c r="F280" s="256" t="s">
        <v>395</v>
      </c>
      <c r="G280" s="251" t="s">
        <v>353</v>
      </c>
      <c r="H280" s="251" t="s">
        <v>1011</v>
      </c>
      <c r="I280" s="257" t="str">
        <f t="shared" si="16"/>
        <v>31796079d</v>
      </c>
      <c r="J280" s="249" t="str">
        <f t="shared" si="17"/>
        <v>31796079026 03</v>
      </c>
      <c r="K280" s="250" t="s">
        <v>1359</v>
      </c>
      <c r="L280" s="249" t="str">
        <f t="shared" si="18"/>
        <v>31796079026 03B</v>
      </c>
      <c r="M280" s="250" t="str">
        <f t="shared" si="19"/>
        <v>Slovenský zväz vzpieraniadBNikola Seničová</v>
      </c>
    </row>
    <row r="281" spans="1:13">
      <c r="A281" s="247" t="s">
        <v>982</v>
      </c>
      <c r="B281" s="243" t="s">
        <v>983</v>
      </c>
      <c r="C281" s="258" t="s">
        <v>1363</v>
      </c>
      <c r="D281" s="245">
        <v>5000</v>
      </c>
      <c r="E281" s="246">
        <v>0</v>
      </c>
      <c r="F281" s="256" t="s">
        <v>395</v>
      </c>
      <c r="G281" s="251" t="s">
        <v>353</v>
      </c>
      <c r="H281" s="251" t="s">
        <v>1011</v>
      </c>
      <c r="I281" s="257" t="str">
        <f t="shared" si="16"/>
        <v>31796079d</v>
      </c>
      <c r="J281" s="249" t="str">
        <f t="shared" si="17"/>
        <v>31796079026 03</v>
      </c>
      <c r="K281" s="250" t="s">
        <v>1359</v>
      </c>
      <c r="L281" s="249" t="str">
        <f t="shared" si="18"/>
        <v>31796079026 03B</v>
      </c>
      <c r="M281" s="250" t="str">
        <f t="shared" si="19"/>
        <v>Slovenský zväz vzpieraniadBRadoslav Tatarčík</v>
      </c>
    </row>
    <row r="282" spans="1:13">
      <c r="A282" s="247" t="s">
        <v>982</v>
      </c>
      <c r="B282" s="243" t="s">
        <v>983</v>
      </c>
      <c r="C282" s="258" t="s">
        <v>1364</v>
      </c>
      <c r="D282" s="245">
        <v>5000</v>
      </c>
      <c r="E282" s="246">
        <v>0</v>
      </c>
      <c r="F282" s="256" t="s">
        <v>395</v>
      </c>
      <c r="G282" s="251" t="s">
        <v>353</v>
      </c>
      <c r="H282" s="251" t="s">
        <v>1011</v>
      </c>
      <c r="I282" s="257" t="str">
        <f t="shared" si="16"/>
        <v>31796079d</v>
      </c>
      <c r="J282" s="249" t="str">
        <f t="shared" si="17"/>
        <v>31796079026 03</v>
      </c>
      <c r="K282" s="250" t="s">
        <v>1359</v>
      </c>
      <c r="L282" s="249" t="str">
        <f t="shared" si="18"/>
        <v>31796079026 03B</v>
      </c>
      <c r="M282" s="250" t="str">
        <f t="shared" si="19"/>
        <v>Slovenský zväz vzpieraniadBRichard Tkáč</v>
      </c>
    </row>
    <row r="283" spans="1:13">
      <c r="A283" s="256" t="s">
        <v>987</v>
      </c>
      <c r="B283" s="243" t="s">
        <v>988</v>
      </c>
      <c r="C283" s="251" t="s">
        <v>1365</v>
      </c>
      <c r="D283" s="255">
        <v>6000</v>
      </c>
      <c r="E283" s="246">
        <v>0</v>
      </c>
      <c r="F283" s="256" t="s">
        <v>389</v>
      </c>
      <c r="G283" s="251" t="s">
        <v>351</v>
      </c>
      <c r="H283" s="251" t="s">
        <v>1063</v>
      </c>
      <c r="I283" s="248" t="str">
        <f t="shared" si="16"/>
        <v>35538015a</v>
      </c>
      <c r="J283" s="249" t="str">
        <f t="shared" si="17"/>
        <v>35538015026 02</v>
      </c>
      <c r="K283" s="250" t="s">
        <v>1366</v>
      </c>
      <c r="L283" s="249" t="str">
        <f t="shared" si="18"/>
        <v>35538015026 02K</v>
      </c>
      <c r="M283" s="250" t="str">
        <f t="shared" si="19"/>
        <v>Združenie šípkarských organizáciíaKšípky - kapitálové transfery (nákup súťažných prístrojov a stojanov)</v>
      </c>
    </row>
    <row r="284" spans="1:13">
      <c r="A284" s="256" t="s">
        <v>987</v>
      </c>
      <c r="B284" s="243" t="s">
        <v>988</v>
      </c>
      <c r="C284" s="251" t="s">
        <v>1367</v>
      </c>
      <c r="D284" s="255">
        <v>27818</v>
      </c>
      <c r="E284" s="246">
        <v>0</v>
      </c>
      <c r="F284" s="256" t="s">
        <v>389</v>
      </c>
      <c r="G284" s="251" t="s">
        <v>351</v>
      </c>
      <c r="H284" s="251" t="s">
        <v>1011</v>
      </c>
      <c r="I284" s="248" t="str">
        <f t="shared" si="16"/>
        <v>35538015a</v>
      </c>
      <c r="J284" s="249" t="str">
        <f t="shared" si="17"/>
        <v>35538015026 02</v>
      </c>
      <c r="K284" s="250" t="s">
        <v>1366</v>
      </c>
      <c r="L284" s="249" t="str">
        <f t="shared" si="18"/>
        <v>35538015026 02B</v>
      </c>
      <c r="M284" s="250" t="str">
        <f t="shared" si="19"/>
        <v>Združenie šípkarských organizáciíaBšípky - bežné transfery</v>
      </c>
    </row>
    <row r="285" spans="1:13">
      <c r="A285" s="256" t="s">
        <v>995</v>
      </c>
      <c r="B285" s="243" t="s">
        <v>996</v>
      </c>
      <c r="C285" s="251" t="s">
        <v>1368</v>
      </c>
      <c r="D285" s="255">
        <v>108630</v>
      </c>
      <c r="E285" s="246">
        <v>0</v>
      </c>
      <c r="F285" s="256" t="s">
        <v>389</v>
      </c>
      <c r="G285" s="251" t="s">
        <v>351</v>
      </c>
      <c r="H285" s="251" t="s">
        <v>1011</v>
      </c>
      <c r="I285" s="248" t="str">
        <f t="shared" si="16"/>
        <v>00585319a</v>
      </c>
      <c r="J285" s="249" t="str">
        <f t="shared" si="17"/>
        <v>00585319026 02</v>
      </c>
      <c r="K285" s="250" t="s">
        <v>1369</v>
      </c>
      <c r="L285" s="249" t="str">
        <f t="shared" si="18"/>
        <v>00585319026 02B</v>
      </c>
      <c r="M285" s="250" t="str">
        <f t="shared" si="19"/>
        <v>Zväz potápačov SlovenskaaBpotápačské športy - bežné transfery</v>
      </c>
    </row>
    <row r="286" spans="1:13">
      <c r="A286" s="247" t="s">
        <v>995</v>
      </c>
      <c r="B286" s="243" t="s">
        <v>996</v>
      </c>
      <c r="C286" s="258" t="s">
        <v>1370</v>
      </c>
      <c r="D286" s="245">
        <v>5000</v>
      </c>
      <c r="E286" s="246">
        <v>0</v>
      </c>
      <c r="F286" s="256" t="s">
        <v>395</v>
      </c>
      <c r="G286" s="251" t="s">
        <v>353</v>
      </c>
      <c r="H286" s="251" t="s">
        <v>1011</v>
      </c>
      <c r="I286" s="257" t="str">
        <f t="shared" si="16"/>
        <v>00585319d</v>
      </c>
      <c r="J286" s="249" t="str">
        <f t="shared" si="17"/>
        <v>00585319026 03</v>
      </c>
      <c r="K286" s="250" t="s">
        <v>1369</v>
      </c>
      <c r="L286" s="249" t="str">
        <f t="shared" si="18"/>
        <v>00585319026 03B</v>
      </c>
      <c r="M286" s="250" t="str">
        <f t="shared" si="19"/>
        <v>Zväz potápačov SlovenskadBZuzana Hrašková</v>
      </c>
    </row>
    <row r="287" spans="1:13">
      <c r="A287" s="256"/>
      <c r="B287" s="243"/>
      <c r="C287" s="251"/>
      <c r="D287" s="252"/>
      <c r="E287" s="262"/>
      <c r="F287" s="256"/>
      <c r="G287" s="251"/>
      <c r="H287" s="251"/>
      <c r="I287" s="257"/>
      <c r="J287" s="249"/>
      <c r="K287" s="250"/>
      <c r="L287" s="249" t="str">
        <f t="shared" si="18"/>
        <v/>
      </c>
      <c r="M287" s="250" t="str">
        <f t="shared" si="19"/>
        <v/>
      </c>
    </row>
    <row r="288" spans="1:13">
      <c r="A288" s="256"/>
      <c r="B288" s="243"/>
      <c r="C288" s="251"/>
      <c r="D288" s="252"/>
      <c r="E288" s="262"/>
      <c r="F288" s="256"/>
      <c r="G288" s="251"/>
      <c r="H288" s="251"/>
      <c r="I288" s="257"/>
      <c r="J288" s="249"/>
      <c r="K288" s="250"/>
      <c r="L288" s="249" t="str">
        <f t="shared" si="18"/>
        <v/>
      </c>
      <c r="M288" s="250" t="str">
        <f t="shared" si="19"/>
        <v/>
      </c>
    </row>
    <row r="289" spans="1:13">
      <c r="A289" s="256"/>
      <c r="B289" s="243"/>
      <c r="C289" s="251"/>
      <c r="D289" s="252"/>
      <c r="E289" s="262"/>
      <c r="F289" s="256"/>
      <c r="G289" s="251"/>
      <c r="H289" s="251"/>
      <c r="I289" s="257"/>
      <c r="J289" s="249"/>
      <c r="K289" s="250"/>
      <c r="L289" s="249" t="str">
        <f t="shared" si="18"/>
        <v/>
      </c>
      <c r="M289" s="250" t="str">
        <f t="shared" si="19"/>
        <v/>
      </c>
    </row>
    <row r="290" spans="1:13">
      <c r="A290" s="256"/>
      <c r="B290" s="243"/>
      <c r="C290" s="251"/>
      <c r="D290" s="252"/>
      <c r="E290" s="262"/>
      <c r="F290" s="256"/>
      <c r="G290" s="251"/>
      <c r="H290" s="251"/>
      <c r="I290" s="257"/>
      <c r="J290" s="249"/>
      <c r="K290" s="250"/>
      <c r="L290" s="249" t="str">
        <f t="shared" si="18"/>
        <v/>
      </c>
      <c r="M290" s="250" t="str">
        <f t="shared" si="19"/>
        <v/>
      </c>
    </row>
    <row r="291" spans="1:13">
      <c r="A291" s="256"/>
      <c r="B291" s="243"/>
      <c r="C291" s="251"/>
      <c r="D291" s="252"/>
      <c r="E291" s="262"/>
      <c r="F291" s="256"/>
      <c r="G291" s="251"/>
      <c r="H291" s="251"/>
      <c r="I291" s="257"/>
      <c r="J291" s="249"/>
      <c r="K291" s="250"/>
      <c r="L291" s="249" t="str">
        <f t="shared" si="18"/>
        <v/>
      </c>
      <c r="M291" s="250" t="str">
        <f t="shared" si="19"/>
        <v/>
      </c>
    </row>
    <row r="292" spans="1:13">
      <c r="A292" s="256"/>
      <c r="B292" s="243"/>
      <c r="C292" s="251"/>
      <c r="D292" s="252"/>
      <c r="E292" s="262"/>
      <c r="F292" s="256"/>
      <c r="G292" s="251"/>
      <c r="H292" s="251"/>
      <c r="I292" s="257"/>
      <c r="J292" s="249"/>
      <c r="K292" s="250"/>
      <c r="L292" s="249" t="str">
        <f t="shared" si="18"/>
        <v/>
      </c>
      <c r="M292" s="250" t="str">
        <f t="shared" si="19"/>
        <v/>
      </c>
    </row>
    <row r="293" spans="1:13">
      <c r="A293" s="256"/>
      <c r="B293" s="243"/>
      <c r="C293" s="251"/>
      <c r="D293" s="252"/>
      <c r="E293" s="262"/>
      <c r="F293" s="256"/>
      <c r="G293" s="251"/>
      <c r="H293" s="251"/>
      <c r="I293" s="257"/>
      <c r="J293" s="249"/>
      <c r="K293" s="250"/>
      <c r="L293" s="249" t="str">
        <f t="shared" si="18"/>
        <v/>
      </c>
      <c r="M293" s="250" t="str">
        <f t="shared" si="19"/>
        <v/>
      </c>
    </row>
    <row r="294" spans="1:13">
      <c r="A294" s="256"/>
      <c r="B294" s="243"/>
      <c r="C294" s="251"/>
      <c r="D294" s="252"/>
      <c r="E294" s="262"/>
      <c r="F294" s="256"/>
      <c r="G294" s="251"/>
      <c r="H294" s="251"/>
      <c r="I294" s="257"/>
      <c r="J294" s="249"/>
      <c r="K294" s="250"/>
      <c r="L294" s="249" t="str">
        <f t="shared" si="18"/>
        <v/>
      </c>
      <c r="M294" s="250" t="str">
        <f t="shared" si="19"/>
        <v/>
      </c>
    </row>
    <row r="295" spans="1:13">
      <c r="A295" s="256"/>
      <c r="B295" s="243"/>
      <c r="C295" s="251"/>
      <c r="D295" s="252"/>
      <c r="E295" s="262"/>
      <c r="F295" s="256"/>
      <c r="G295" s="251"/>
      <c r="H295" s="251"/>
      <c r="I295" s="257"/>
      <c r="J295" s="249"/>
      <c r="K295" s="250"/>
      <c r="L295" s="249" t="str">
        <f t="shared" si="18"/>
        <v/>
      </c>
      <c r="M295" s="250" t="str">
        <f t="shared" si="19"/>
        <v/>
      </c>
    </row>
    <row r="296" spans="1:13">
      <c r="A296" s="256"/>
      <c r="B296" s="243"/>
      <c r="C296" s="251"/>
      <c r="D296" s="252"/>
      <c r="E296" s="262"/>
      <c r="F296" s="256"/>
      <c r="G296" s="251"/>
      <c r="H296" s="251"/>
      <c r="I296" s="257"/>
      <c r="J296" s="249"/>
      <c r="K296" s="250"/>
      <c r="L296" s="249" t="str">
        <f t="shared" si="18"/>
        <v/>
      </c>
      <c r="M296" s="250" t="str">
        <f t="shared" si="19"/>
        <v/>
      </c>
    </row>
    <row r="297" spans="1:13">
      <c r="A297" s="256"/>
      <c r="B297" s="243"/>
      <c r="C297" s="251"/>
      <c r="D297" s="252"/>
      <c r="E297" s="262"/>
      <c r="F297" s="256"/>
      <c r="G297" s="251"/>
      <c r="H297" s="251"/>
      <c r="I297" s="257"/>
      <c r="J297" s="249"/>
      <c r="K297" s="250"/>
      <c r="L297" s="249" t="str">
        <f t="shared" si="18"/>
        <v/>
      </c>
      <c r="M297" s="250" t="str">
        <f t="shared" si="19"/>
        <v/>
      </c>
    </row>
    <row r="298" spans="1:13">
      <c r="A298" s="256"/>
      <c r="B298" s="243"/>
      <c r="C298" s="251"/>
      <c r="D298" s="252"/>
      <c r="E298" s="262"/>
      <c r="F298" s="256"/>
      <c r="G298" s="251"/>
      <c r="H298" s="251"/>
      <c r="I298" s="257"/>
      <c r="J298" s="249"/>
      <c r="K298" s="250"/>
      <c r="L298" s="249" t="str">
        <f t="shared" si="18"/>
        <v/>
      </c>
      <c r="M298" s="250" t="str">
        <f t="shared" si="19"/>
        <v/>
      </c>
    </row>
    <row r="299" spans="1:13">
      <c r="A299" s="256"/>
      <c r="B299" s="243"/>
      <c r="C299" s="251"/>
      <c r="D299" s="252"/>
      <c r="E299" s="262"/>
      <c r="F299" s="256"/>
      <c r="G299" s="251"/>
      <c r="H299" s="251"/>
      <c r="I299" s="257"/>
      <c r="J299" s="249"/>
      <c r="K299" s="250"/>
      <c r="L299" s="249" t="str">
        <f t="shared" si="18"/>
        <v/>
      </c>
      <c r="M299" s="250" t="str">
        <f t="shared" si="19"/>
        <v/>
      </c>
    </row>
    <row r="300" spans="1:13">
      <c r="A300" s="256"/>
      <c r="B300" s="243"/>
      <c r="C300" s="251"/>
      <c r="D300" s="252"/>
      <c r="E300" s="262"/>
      <c r="F300" s="256"/>
      <c r="G300" s="251"/>
      <c r="H300" s="251"/>
      <c r="I300" s="257"/>
      <c r="J300" s="249"/>
      <c r="K300" s="250"/>
      <c r="L300" s="249" t="str">
        <f t="shared" si="18"/>
        <v/>
      </c>
      <c r="M300" s="250" t="str">
        <f t="shared" si="19"/>
        <v/>
      </c>
    </row>
    <row r="301" spans="1:13">
      <c r="A301" s="256"/>
      <c r="B301" s="243"/>
      <c r="C301" s="251"/>
      <c r="D301" s="252"/>
      <c r="E301" s="262"/>
      <c r="F301" s="256"/>
      <c r="G301" s="251"/>
      <c r="H301" s="251"/>
      <c r="I301" s="257"/>
      <c r="J301" s="249"/>
      <c r="K301" s="250"/>
      <c r="L301" s="249" t="str">
        <f t="shared" si="18"/>
        <v/>
      </c>
      <c r="M301" s="250" t="str">
        <f t="shared" si="19"/>
        <v/>
      </c>
    </row>
    <row r="302" spans="1:13">
      <c r="A302" s="256"/>
      <c r="B302" s="243"/>
      <c r="C302" s="251"/>
      <c r="D302" s="252"/>
      <c r="E302" s="262"/>
      <c r="F302" s="256"/>
      <c r="G302" s="251"/>
      <c r="H302" s="251"/>
      <c r="I302" s="257"/>
      <c r="J302" s="249"/>
      <c r="K302" s="250"/>
      <c r="L302" s="249" t="str">
        <f t="shared" si="18"/>
        <v/>
      </c>
      <c r="M302" s="250" t="str">
        <f t="shared" si="19"/>
        <v/>
      </c>
    </row>
    <row r="303" spans="1:13">
      <c r="A303" s="256"/>
      <c r="B303" s="243"/>
      <c r="C303" s="251"/>
      <c r="D303" s="252"/>
      <c r="E303" s="262"/>
      <c r="F303" s="256"/>
      <c r="G303" s="251"/>
      <c r="H303" s="251"/>
      <c r="I303" s="257"/>
      <c r="J303" s="249"/>
      <c r="K303" s="250"/>
      <c r="L303" s="249" t="str">
        <f t="shared" si="18"/>
        <v/>
      </c>
      <c r="M303" s="250" t="str">
        <f t="shared" si="19"/>
        <v/>
      </c>
    </row>
    <row r="304" spans="1:13">
      <c r="A304" s="256"/>
      <c r="B304" s="243"/>
      <c r="C304" s="251"/>
      <c r="D304" s="252"/>
      <c r="E304" s="262"/>
      <c r="F304" s="256"/>
      <c r="G304" s="251"/>
      <c r="H304" s="251"/>
      <c r="I304" s="257"/>
      <c r="J304" s="249"/>
      <c r="K304" s="250"/>
      <c r="L304" s="249" t="str">
        <f t="shared" si="18"/>
        <v/>
      </c>
      <c r="M304" s="250" t="str">
        <f t="shared" si="19"/>
        <v/>
      </c>
    </row>
    <row r="305" spans="1:13">
      <c r="A305" s="256"/>
      <c r="B305" s="243"/>
      <c r="C305" s="251"/>
      <c r="D305" s="252"/>
      <c r="E305" s="262"/>
      <c r="F305" s="256"/>
      <c r="G305" s="251"/>
      <c r="H305" s="251"/>
      <c r="I305" s="257"/>
      <c r="J305" s="249"/>
      <c r="K305" s="250"/>
      <c r="L305" s="249" t="str">
        <f t="shared" si="18"/>
        <v/>
      </c>
      <c r="M305" s="250" t="str">
        <f t="shared" si="19"/>
        <v/>
      </c>
    </row>
    <row r="306" spans="1:13">
      <c r="A306" s="256"/>
      <c r="B306" s="243"/>
      <c r="C306" s="251"/>
      <c r="D306" s="252"/>
      <c r="E306" s="262"/>
      <c r="F306" s="256"/>
      <c r="G306" s="251"/>
      <c r="H306" s="251"/>
      <c r="I306" s="257"/>
      <c r="J306" s="249"/>
      <c r="K306" s="250"/>
      <c r="L306" s="249" t="str">
        <f t="shared" si="18"/>
        <v/>
      </c>
      <c r="M306" s="250" t="str">
        <f t="shared" si="19"/>
        <v/>
      </c>
    </row>
    <row r="307" spans="1:13">
      <c r="A307" s="256"/>
      <c r="B307" s="243"/>
      <c r="C307" s="251"/>
      <c r="D307" s="252"/>
      <c r="E307" s="262"/>
      <c r="F307" s="256"/>
      <c r="G307" s="251"/>
      <c r="H307" s="251"/>
      <c r="I307" s="257"/>
      <c r="J307" s="249"/>
      <c r="K307" s="250"/>
      <c r="L307" s="249" t="str">
        <f t="shared" si="18"/>
        <v/>
      </c>
      <c r="M307" s="250" t="str">
        <f t="shared" si="19"/>
        <v/>
      </c>
    </row>
    <row r="308" spans="1:13">
      <c r="A308" s="256"/>
      <c r="B308" s="243"/>
      <c r="C308" s="251"/>
      <c r="D308" s="252"/>
      <c r="E308" s="262"/>
      <c r="F308" s="256"/>
      <c r="G308" s="244"/>
      <c r="H308" s="251"/>
      <c r="I308" s="257"/>
      <c r="J308" s="249"/>
      <c r="K308" s="250"/>
      <c r="L308" s="249" t="str">
        <f t="shared" si="18"/>
        <v/>
      </c>
      <c r="M308" s="250" t="str">
        <f t="shared" si="19"/>
        <v/>
      </c>
    </row>
    <row r="309" spans="1:13">
      <c r="A309" s="247"/>
      <c r="B309" s="243"/>
      <c r="C309" s="244"/>
      <c r="D309" s="245"/>
      <c r="E309" s="246"/>
      <c r="F309" s="247"/>
      <c r="G309" s="244"/>
      <c r="H309" s="244"/>
      <c r="I309" s="257"/>
      <c r="J309" s="249"/>
      <c r="K309" s="250"/>
      <c r="L309" s="249" t="str">
        <f t="shared" si="18"/>
        <v/>
      </c>
      <c r="M309" s="250" t="str">
        <f t="shared" si="19"/>
        <v/>
      </c>
    </row>
    <row r="310" spans="1:13">
      <c r="A310" s="247"/>
      <c r="B310" s="243"/>
      <c r="C310" s="244"/>
      <c r="D310" s="245"/>
      <c r="E310" s="246"/>
      <c r="F310" s="247"/>
      <c r="G310" s="244"/>
      <c r="H310" s="244"/>
      <c r="I310" s="257"/>
      <c r="J310" s="249"/>
      <c r="K310" s="250"/>
      <c r="L310" s="249" t="str">
        <f t="shared" si="18"/>
        <v/>
      </c>
      <c r="M310" s="250" t="str">
        <f t="shared" si="19"/>
        <v/>
      </c>
    </row>
    <row r="311" spans="1:13">
      <c r="A311" s="247"/>
      <c r="B311" s="243"/>
      <c r="C311" s="244"/>
      <c r="D311" s="245"/>
      <c r="E311" s="246"/>
      <c r="F311" s="247"/>
      <c r="G311" s="244"/>
      <c r="H311" s="244"/>
      <c r="I311" s="257"/>
      <c r="J311" s="249"/>
      <c r="K311" s="250"/>
      <c r="L311" s="249" t="str">
        <f t="shared" si="18"/>
        <v/>
      </c>
      <c r="M311" s="250" t="str">
        <f t="shared" si="19"/>
        <v/>
      </c>
    </row>
    <row r="312" spans="1:13">
      <c r="A312" s="256"/>
      <c r="B312" s="243"/>
      <c r="C312" s="251"/>
      <c r="D312" s="255"/>
      <c r="E312" s="246"/>
      <c r="F312" s="256"/>
      <c r="G312" s="251"/>
      <c r="H312" s="251"/>
      <c r="I312" s="257"/>
      <c r="J312" s="249"/>
      <c r="K312" s="250"/>
      <c r="L312" s="249" t="str">
        <f t="shared" si="18"/>
        <v/>
      </c>
      <c r="M312" s="250" t="str">
        <f t="shared" si="19"/>
        <v/>
      </c>
    </row>
    <row r="313" spans="1:13">
      <c r="A313" s="247"/>
      <c r="B313" s="243"/>
      <c r="C313" s="244"/>
      <c r="D313" s="245"/>
      <c r="E313" s="246"/>
      <c r="F313" s="247"/>
      <c r="G313" s="244"/>
      <c r="H313" s="244"/>
      <c r="I313" s="257"/>
      <c r="J313" s="249"/>
      <c r="K313" s="250"/>
      <c r="L313" s="249" t="str">
        <f t="shared" si="18"/>
        <v/>
      </c>
      <c r="M313" s="250" t="str">
        <f t="shared" si="19"/>
        <v/>
      </c>
    </row>
    <row r="314" spans="1:13">
      <c r="A314" s="247"/>
      <c r="B314" s="243"/>
      <c r="C314" s="244"/>
      <c r="D314" s="245"/>
      <c r="E314" s="246"/>
      <c r="F314" s="247"/>
      <c r="G314" s="244"/>
      <c r="H314" s="244"/>
      <c r="I314" s="257"/>
      <c r="J314" s="249"/>
      <c r="K314" s="250"/>
      <c r="L314" s="249" t="str">
        <f t="shared" si="18"/>
        <v/>
      </c>
      <c r="M314" s="250" t="str">
        <f t="shared" si="19"/>
        <v/>
      </c>
    </row>
    <row r="315" spans="1:13">
      <c r="A315" s="256"/>
      <c r="B315" s="243"/>
      <c r="C315" s="251"/>
      <c r="D315" s="252"/>
      <c r="E315" s="262"/>
      <c r="F315" s="256"/>
      <c r="G315" s="251"/>
      <c r="H315" s="251"/>
      <c r="I315" s="257"/>
      <c r="J315" s="249"/>
      <c r="K315" s="250"/>
      <c r="L315" s="249" t="str">
        <f t="shared" si="18"/>
        <v/>
      </c>
      <c r="M315" s="250" t="str">
        <f t="shared" si="19"/>
        <v/>
      </c>
    </row>
    <row r="316" spans="1:13">
      <c r="A316" s="247"/>
      <c r="B316" s="243"/>
      <c r="C316" s="244"/>
      <c r="D316" s="245"/>
      <c r="E316" s="246"/>
      <c r="F316" s="247"/>
      <c r="G316" s="244"/>
      <c r="H316" s="244"/>
      <c r="I316" s="257"/>
      <c r="J316" s="249"/>
      <c r="K316" s="250"/>
      <c r="L316" s="249" t="str">
        <f t="shared" si="18"/>
        <v/>
      </c>
      <c r="M316" s="250" t="str">
        <f t="shared" si="19"/>
        <v/>
      </c>
    </row>
    <row r="317" spans="1:13">
      <c r="A317" s="247"/>
      <c r="B317" s="243"/>
      <c r="C317" s="244"/>
      <c r="D317" s="245"/>
      <c r="E317" s="246"/>
      <c r="F317" s="247"/>
      <c r="G317" s="244"/>
      <c r="H317" s="244"/>
      <c r="I317" s="257"/>
      <c r="J317" s="249"/>
      <c r="K317" s="250"/>
      <c r="L317" s="249" t="str">
        <f t="shared" si="18"/>
        <v/>
      </c>
      <c r="M317" s="250" t="str">
        <f t="shared" si="19"/>
        <v/>
      </c>
    </row>
    <row r="318" spans="1:13">
      <c r="A318" s="256"/>
      <c r="B318" s="243"/>
      <c r="C318" s="251"/>
      <c r="D318" s="255"/>
      <c r="E318" s="246"/>
      <c r="F318" s="256"/>
      <c r="G318" s="251"/>
      <c r="H318" s="251"/>
      <c r="I318" s="257"/>
      <c r="J318" s="249"/>
      <c r="K318" s="250"/>
      <c r="L318" s="249" t="str">
        <f t="shared" si="18"/>
        <v/>
      </c>
      <c r="M318" s="250" t="str">
        <f t="shared" si="19"/>
        <v/>
      </c>
    </row>
    <row r="319" spans="1:13">
      <c r="A319" s="256"/>
      <c r="B319" s="243"/>
      <c r="C319" s="251"/>
      <c r="D319" s="255"/>
      <c r="E319" s="246"/>
      <c r="F319" s="256"/>
      <c r="G319" s="251"/>
      <c r="H319" s="251"/>
      <c r="I319" s="257"/>
      <c r="J319" s="249"/>
      <c r="K319" s="250"/>
      <c r="L319" s="249" t="str">
        <f t="shared" si="18"/>
        <v/>
      </c>
      <c r="M319" s="250" t="str">
        <f t="shared" si="19"/>
        <v/>
      </c>
    </row>
    <row r="320" spans="1:13">
      <c r="A320" s="256"/>
      <c r="B320" s="243"/>
      <c r="C320" s="251"/>
      <c r="D320" s="255"/>
      <c r="E320" s="246"/>
      <c r="F320" s="256"/>
      <c r="G320" s="251"/>
      <c r="H320" s="251"/>
      <c r="I320" s="257"/>
      <c r="J320" s="249"/>
      <c r="K320" s="250"/>
      <c r="L320" s="249" t="str">
        <f t="shared" si="18"/>
        <v/>
      </c>
      <c r="M320" s="250" t="str">
        <f t="shared" si="19"/>
        <v/>
      </c>
    </row>
    <row r="321" spans="1:13">
      <c r="A321" s="256"/>
      <c r="B321" s="243"/>
      <c r="C321" s="251"/>
      <c r="D321" s="255"/>
      <c r="E321" s="246"/>
      <c r="F321" s="256"/>
      <c r="G321" s="251"/>
      <c r="H321" s="251"/>
      <c r="I321" s="257"/>
      <c r="J321" s="249"/>
      <c r="K321" s="250"/>
      <c r="L321" s="249" t="str">
        <f t="shared" si="18"/>
        <v/>
      </c>
      <c r="M321" s="250" t="str">
        <f t="shared" si="19"/>
        <v/>
      </c>
    </row>
    <row r="322" spans="1:13">
      <c r="A322" s="256"/>
      <c r="B322" s="243"/>
      <c r="C322" s="251"/>
      <c r="D322" s="255"/>
      <c r="E322" s="246"/>
      <c r="F322" s="256"/>
      <c r="G322" s="251"/>
      <c r="H322" s="251"/>
      <c r="I322" s="257"/>
      <c r="J322" s="249"/>
      <c r="K322" s="250"/>
      <c r="L322" s="249" t="str">
        <f t="shared" ref="L322:L385" si="20">A322&amp;G322&amp;H322</f>
        <v/>
      </c>
      <c r="M322" s="250" t="str">
        <f t="shared" ref="M322:M385" si="21">B322&amp;F322&amp;H322&amp;C322</f>
        <v/>
      </c>
    </row>
    <row r="323" spans="1:13">
      <c r="A323" s="256"/>
      <c r="B323" s="243"/>
      <c r="C323" s="251"/>
      <c r="D323" s="255"/>
      <c r="E323" s="246"/>
      <c r="F323" s="256"/>
      <c r="G323" s="251"/>
      <c r="H323" s="251"/>
      <c r="I323" s="257"/>
      <c r="J323" s="249"/>
      <c r="K323" s="250"/>
      <c r="L323" s="249" t="str">
        <f t="shared" si="20"/>
        <v/>
      </c>
      <c r="M323" s="250" t="str">
        <f t="shared" si="21"/>
        <v/>
      </c>
    </row>
    <row r="324" spans="1:13">
      <c r="A324" s="256"/>
      <c r="B324" s="243"/>
      <c r="C324" s="251"/>
      <c r="D324" s="255"/>
      <c r="E324" s="246"/>
      <c r="F324" s="256"/>
      <c r="G324" s="251"/>
      <c r="H324" s="251"/>
      <c r="I324" s="257"/>
      <c r="J324" s="249"/>
      <c r="K324" s="250"/>
      <c r="L324" s="249" t="str">
        <f t="shared" si="20"/>
        <v/>
      </c>
      <c r="M324" s="250" t="str">
        <f t="shared" si="21"/>
        <v/>
      </c>
    </row>
    <row r="325" spans="1:13">
      <c r="A325" s="256"/>
      <c r="B325" s="243"/>
      <c r="C325" s="251"/>
      <c r="D325" s="255"/>
      <c r="E325" s="246"/>
      <c r="F325" s="256"/>
      <c r="G325" s="251"/>
      <c r="H325" s="251"/>
      <c r="I325" s="257"/>
      <c r="J325" s="249"/>
      <c r="K325" s="250"/>
      <c r="L325" s="249" t="str">
        <f t="shared" si="20"/>
        <v/>
      </c>
      <c r="M325" s="250" t="str">
        <f t="shared" si="21"/>
        <v/>
      </c>
    </row>
    <row r="326" spans="1:13">
      <c r="A326" s="256"/>
      <c r="B326" s="243"/>
      <c r="C326" s="251"/>
      <c r="D326" s="255"/>
      <c r="E326" s="246"/>
      <c r="F326" s="256"/>
      <c r="G326" s="251"/>
      <c r="H326" s="251"/>
      <c r="I326" s="257"/>
      <c r="J326" s="249"/>
      <c r="K326" s="250"/>
      <c r="L326" s="249" t="str">
        <f t="shared" si="20"/>
        <v/>
      </c>
      <c r="M326" s="250" t="str">
        <f t="shared" si="21"/>
        <v/>
      </c>
    </row>
    <row r="327" spans="1:13">
      <c r="A327" s="256"/>
      <c r="B327" s="243"/>
      <c r="C327" s="251"/>
      <c r="D327" s="255"/>
      <c r="E327" s="246"/>
      <c r="F327" s="256"/>
      <c r="G327" s="251"/>
      <c r="H327" s="251"/>
      <c r="I327" s="257"/>
      <c r="J327" s="249"/>
      <c r="K327" s="250"/>
      <c r="L327" s="249" t="str">
        <f t="shared" si="20"/>
        <v/>
      </c>
      <c r="M327" s="250" t="str">
        <f t="shared" si="21"/>
        <v/>
      </c>
    </row>
    <row r="328" spans="1:13">
      <c r="A328" s="256"/>
      <c r="B328" s="243"/>
      <c r="C328" s="251"/>
      <c r="D328" s="255"/>
      <c r="E328" s="246"/>
      <c r="F328" s="256"/>
      <c r="G328" s="251"/>
      <c r="H328" s="251"/>
      <c r="I328" s="257"/>
      <c r="J328" s="249"/>
      <c r="K328" s="250"/>
      <c r="L328" s="249" t="str">
        <f t="shared" si="20"/>
        <v/>
      </c>
      <c r="M328" s="250" t="str">
        <f t="shared" si="21"/>
        <v/>
      </c>
    </row>
    <row r="329" spans="1:13">
      <c r="A329" s="247"/>
      <c r="B329" s="243"/>
      <c r="C329" s="244"/>
      <c r="D329" s="245"/>
      <c r="E329" s="246"/>
      <c r="F329" s="247"/>
      <c r="G329" s="244"/>
      <c r="H329" s="244"/>
      <c r="I329" s="257"/>
      <c r="J329" s="249"/>
      <c r="K329" s="250"/>
      <c r="L329" s="249" t="str">
        <f t="shared" si="20"/>
        <v/>
      </c>
      <c r="M329" s="250" t="str">
        <f t="shared" si="21"/>
        <v/>
      </c>
    </row>
    <row r="330" spans="1:13">
      <c r="A330" s="256"/>
      <c r="B330" s="243"/>
      <c r="C330" s="251"/>
      <c r="D330" s="252"/>
      <c r="E330" s="262"/>
      <c r="F330" s="256"/>
      <c r="G330" s="251"/>
      <c r="H330" s="251"/>
      <c r="I330" s="257"/>
      <c r="J330" s="249"/>
      <c r="K330" s="250"/>
      <c r="L330" s="249" t="str">
        <f t="shared" si="20"/>
        <v/>
      </c>
      <c r="M330" s="250" t="str">
        <f t="shared" si="21"/>
        <v/>
      </c>
    </row>
    <row r="331" spans="1:13">
      <c r="A331" s="256"/>
      <c r="B331" s="243"/>
      <c r="C331" s="251"/>
      <c r="D331" s="252"/>
      <c r="E331" s="262"/>
      <c r="F331" s="256"/>
      <c r="G331" s="251"/>
      <c r="H331" s="251"/>
      <c r="I331" s="257"/>
      <c r="J331" s="249"/>
      <c r="K331" s="250"/>
      <c r="L331" s="249" t="str">
        <f t="shared" si="20"/>
        <v/>
      </c>
      <c r="M331" s="250" t="str">
        <f t="shared" si="21"/>
        <v/>
      </c>
    </row>
    <row r="332" spans="1:13">
      <c r="A332" s="256"/>
      <c r="B332" s="243"/>
      <c r="C332" s="251"/>
      <c r="D332" s="252"/>
      <c r="E332" s="262"/>
      <c r="F332" s="256"/>
      <c r="G332" s="251"/>
      <c r="H332" s="251"/>
      <c r="I332" s="257"/>
      <c r="J332" s="249"/>
      <c r="K332" s="250"/>
      <c r="L332" s="249" t="str">
        <f t="shared" si="20"/>
        <v/>
      </c>
      <c r="M332" s="250" t="str">
        <f t="shared" si="21"/>
        <v/>
      </c>
    </row>
    <row r="333" spans="1:13">
      <c r="A333" s="256"/>
      <c r="B333" s="243"/>
      <c r="C333" s="251"/>
      <c r="D333" s="252"/>
      <c r="E333" s="262"/>
      <c r="F333" s="256"/>
      <c r="G333" s="251"/>
      <c r="H333" s="251"/>
      <c r="I333" s="257"/>
      <c r="J333" s="249"/>
      <c r="K333" s="250"/>
      <c r="L333" s="249" t="str">
        <f t="shared" si="20"/>
        <v/>
      </c>
      <c r="M333" s="250" t="str">
        <f t="shared" si="21"/>
        <v/>
      </c>
    </row>
    <row r="334" spans="1:13">
      <c r="A334" s="256"/>
      <c r="B334" s="243"/>
      <c r="C334" s="251"/>
      <c r="D334" s="252"/>
      <c r="E334" s="262"/>
      <c r="F334" s="256"/>
      <c r="G334" s="251"/>
      <c r="H334" s="251"/>
      <c r="I334" s="257"/>
      <c r="J334" s="249"/>
      <c r="K334" s="250"/>
      <c r="L334" s="249" t="str">
        <f t="shared" si="20"/>
        <v/>
      </c>
      <c r="M334" s="250" t="str">
        <f t="shared" si="21"/>
        <v/>
      </c>
    </row>
    <row r="335" spans="1:13">
      <c r="A335" s="256"/>
      <c r="B335" s="243"/>
      <c r="C335" s="251"/>
      <c r="D335" s="252"/>
      <c r="E335" s="262"/>
      <c r="F335" s="256"/>
      <c r="G335" s="251"/>
      <c r="H335" s="251"/>
      <c r="I335" s="257"/>
      <c r="J335" s="249"/>
      <c r="K335" s="250"/>
      <c r="L335" s="249" t="str">
        <f t="shared" si="20"/>
        <v/>
      </c>
      <c r="M335" s="250" t="str">
        <f t="shared" si="21"/>
        <v/>
      </c>
    </row>
    <row r="336" spans="1:13">
      <c r="A336" s="247"/>
      <c r="B336" s="243"/>
      <c r="C336" s="244"/>
      <c r="D336" s="245"/>
      <c r="E336" s="246"/>
      <c r="F336" s="247"/>
      <c r="G336" s="244"/>
      <c r="H336" s="244"/>
      <c r="I336" s="257"/>
      <c r="J336" s="249"/>
      <c r="K336" s="250"/>
      <c r="L336" s="249" t="str">
        <f t="shared" si="20"/>
        <v/>
      </c>
      <c r="M336" s="250" t="str">
        <f t="shared" si="21"/>
        <v/>
      </c>
    </row>
    <row r="337" spans="1:13">
      <c r="A337" s="256"/>
      <c r="B337" s="243"/>
      <c r="C337" s="251"/>
      <c r="D337" s="252"/>
      <c r="E337" s="262"/>
      <c r="F337" s="253"/>
      <c r="G337" s="244"/>
      <c r="H337" s="251"/>
      <c r="I337" s="257"/>
      <c r="J337" s="249"/>
      <c r="K337" s="250"/>
      <c r="L337" s="249" t="str">
        <f t="shared" si="20"/>
        <v/>
      </c>
      <c r="M337" s="250" t="str">
        <f t="shared" si="21"/>
        <v/>
      </c>
    </row>
    <row r="338" spans="1:13">
      <c r="A338" s="256"/>
      <c r="B338" s="243"/>
      <c r="C338" s="251"/>
      <c r="D338" s="252"/>
      <c r="E338" s="262"/>
      <c r="F338" s="253"/>
      <c r="G338" s="244"/>
      <c r="H338" s="251"/>
      <c r="I338" s="257"/>
      <c r="J338" s="249"/>
      <c r="K338" s="250"/>
      <c r="L338" s="249" t="str">
        <f t="shared" si="20"/>
        <v/>
      </c>
      <c r="M338" s="250" t="str">
        <f t="shared" si="21"/>
        <v/>
      </c>
    </row>
    <row r="339" spans="1:13">
      <c r="A339" s="256"/>
      <c r="B339" s="243"/>
      <c r="C339" s="251"/>
      <c r="D339" s="252"/>
      <c r="E339" s="262"/>
      <c r="F339" s="256"/>
      <c r="G339" s="251"/>
      <c r="H339" s="251"/>
      <c r="I339" s="257"/>
      <c r="J339" s="249"/>
      <c r="K339" s="250"/>
      <c r="L339" s="249" t="str">
        <f t="shared" si="20"/>
        <v/>
      </c>
      <c r="M339" s="250" t="str">
        <f t="shared" si="21"/>
        <v/>
      </c>
    </row>
    <row r="340" spans="1:13">
      <c r="A340" s="247"/>
      <c r="B340" s="243"/>
      <c r="C340" s="244"/>
      <c r="D340" s="245"/>
      <c r="E340" s="246"/>
      <c r="F340" s="247"/>
      <c r="G340" s="244"/>
      <c r="H340" s="244"/>
      <c r="I340" s="257"/>
      <c r="J340" s="249"/>
      <c r="K340" s="250"/>
      <c r="L340" s="249" t="str">
        <f t="shared" si="20"/>
        <v/>
      </c>
      <c r="M340" s="250" t="str">
        <f t="shared" si="21"/>
        <v/>
      </c>
    </row>
    <row r="341" spans="1:13">
      <c r="A341" s="247"/>
      <c r="B341" s="243"/>
      <c r="C341" s="244"/>
      <c r="D341" s="245"/>
      <c r="E341" s="262"/>
      <c r="F341" s="247"/>
      <c r="G341" s="244"/>
      <c r="H341" s="251"/>
      <c r="I341" s="257"/>
      <c r="J341" s="249"/>
      <c r="K341" s="250"/>
      <c r="L341" s="249" t="str">
        <f t="shared" si="20"/>
        <v/>
      </c>
      <c r="M341" s="250" t="str">
        <f t="shared" si="21"/>
        <v/>
      </c>
    </row>
    <row r="342" spans="1:13">
      <c r="A342" s="247"/>
      <c r="B342" s="243"/>
      <c r="C342" s="244"/>
      <c r="D342" s="245"/>
      <c r="E342" s="246"/>
      <c r="F342" s="247"/>
      <c r="G342" s="244"/>
      <c r="H342" s="244"/>
      <c r="I342" s="257"/>
      <c r="J342" s="249"/>
      <c r="K342" s="250"/>
      <c r="L342" s="249" t="str">
        <f t="shared" si="20"/>
        <v/>
      </c>
      <c r="M342" s="250" t="str">
        <f t="shared" si="21"/>
        <v/>
      </c>
    </row>
    <row r="343" spans="1:13">
      <c r="A343" s="256"/>
      <c r="B343" s="243"/>
      <c r="C343" s="251"/>
      <c r="D343" s="252"/>
      <c r="E343" s="262"/>
      <c r="F343" s="256"/>
      <c r="G343" s="251"/>
      <c r="H343" s="251"/>
      <c r="I343" s="257"/>
      <c r="J343" s="249"/>
      <c r="K343" s="250"/>
      <c r="L343" s="249" t="str">
        <f t="shared" si="20"/>
        <v/>
      </c>
      <c r="M343" s="250" t="str">
        <f t="shared" si="21"/>
        <v/>
      </c>
    </row>
    <row r="344" spans="1:13">
      <c r="A344" s="247"/>
      <c r="B344" s="243"/>
      <c r="C344" s="244"/>
      <c r="D344" s="245"/>
      <c r="E344" s="246"/>
      <c r="F344" s="247"/>
      <c r="G344" s="244"/>
      <c r="H344" s="244"/>
      <c r="I344" s="257"/>
      <c r="J344" s="249"/>
      <c r="K344" s="250"/>
      <c r="L344" s="249" t="str">
        <f t="shared" si="20"/>
        <v/>
      </c>
      <c r="M344" s="250" t="str">
        <f t="shared" si="21"/>
        <v/>
      </c>
    </row>
    <row r="345" spans="1:13">
      <c r="A345" s="256"/>
      <c r="B345" s="243"/>
      <c r="C345" s="251"/>
      <c r="D345" s="255"/>
      <c r="E345" s="246"/>
      <c r="F345" s="256"/>
      <c r="G345" s="251"/>
      <c r="H345" s="251"/>
      <c r="I345" s="257"/>
      <c r="J345" s="249"/>
      <c r="K345" s="250"/>
      <c r="L345" s="249" t="str">
        <f t="shared" si="20"/>
        <v/>
      </c>
      <c r="M345" s="250" t="str">
        <f t="shared" si="21"/>
        <v/>
      </c>
    </row>
    <row r="346" spans="1:13">
      <c r="A346" s="256"/>
      <c r="B346" s="243"/>
      <c r="C346" s="251"/>
      <c r="D346" s="255"/>
      <c r="E346" s="246"/>
      <c r="F346" s="256"/>
      <c r="G346" s="251"/>
      <c r="H346" s="251"/>
      <c r="I346" s="257"/>
      <c r="J346" s="249"/>
      <c r="K346" s="250"/>
      <c r="L346" s="249" t="str">
        <f t="shared" si="20"/>
        <v/>
      </c>
      <c r="M346" s="250" t="str">
        <f t="shared" si="21"/>
        <v/>
      </c>
    </row>
    <row r="347" spans="1:13">
      <c r="A347" s="256"/>
      <c r="B347" s="243"/>
      <c r="C347" s="251"/>
      <c r="D347" s="255"/>
      <c r="E347" s="246"/>
      <c r="F347" s="256"/>
      <c r="G347" s="251"/>
      <c r="H347" s="251"/>
      <c r="I347" s="257"/>
      <c r="J347" s="249"/>
      <c r="K347" s="250"/>
      <c r="L347" s="249" t="str">
        <f t="shared" si="20"/>
        <v/>
      </c>
      <c r="M347" s="250" t="str">
        <f t="shared" si="21"/>
        <v/>
      </c>
    </row>
    <row r="348" spans="1:13">
      <c r="A348" s="256"/>
      <c r="B348" s="243"/>
      <c r="C348" s="251"/>
      <c r="D348" s="252"/>
      <c r="E348" s="262"/>
      <c r="F348" s="253"/>
      <c r="G348" s="244"/>
      <c r="H348" s="251"/>
      <c r="I348" s="257"/>
      <c r="J348" s="249"/>
      <c r="K348" s="250"/>
      <c r="L348" s="249" t="str">
        <f t="shared" si="20"/>
        <v/>
      </c>
      <c r="M348" s="250" t="str">
        <f t="shared" si="21"/>
        <v/>
      </c>
    </row>
    <row r="349" spans="1:13">
      <c r="A349" s="256"/>
      <c r="B349" s="243"/>
      <c r="C349" s="251"/>
      <c r="D349" s="252"/>
      <c r="E349" s="262"/>
      <c r="F349" s="256"/>
      <c r="G349" s="251"/>
      <c r="H349" s="251"/>
      <c r="I349" s="257"/>
      <c r="J349" s="249"/>
      <c r="K349" s="250"/>
      <c r="L349" s="249" t="str">
        <f t="shared" si="20"/>
        <v/>
      </c>
      <c r="M349" s="250" t="str">
        <f t="shared" si="21"/>
        <v/>
      </c>
    </row>
    <row r="350" spans="1:13">
      <c r="A350" s="247"/>
      <c r="B350" s="243"/>
      <c r="C350" s="244"/>
      <c r="D350" s="245"/>
      <c r="E350" s="246"/>
      <c r="F350" s="247"/>
      <c r="G350" s="244"/>
      <c r="H350" s="244"/>
      <c r="I350" s="257"/>
      <c r="J350" s="249"/>
      <c r="K350" s="250"/>
      <c r="L350" s="249" t="str">
        <f t="shared" si="20"/>
        <v/>
      </c>
      <c r="M350" s="250" t="str">
        <f t="shared" si="21"/>
        <v/>
      </c>
    </row>
    <row r="351" spans="1:13">
      <c r="A351" s="247"/>
      <c r="B351" s="243"/>
      <c r="C351" s="244"/>
      <c r="D351" s="245"/>
      <c r="E351" s="246"/>
      <c r="F351" s="247"/>
      <c r="G351" s="244"/>
      <c r="H351" s="244"/>
      <c r="I351" s="257"/>
      <c r="J351" s="249"/>
      <c r="K351" s="250"/>
      <c r="L351" s="249" t="str">
        <f t="shared" si="20"/>
        <v/>
      </c>
      <c r="M351" s="250" t="str">
        <f t="shared" si="21"/>
        <v/>
      </c>
    </row>
    <row r="352" spans="1:13">
      <c r="A352" s="256"/>
      <c r="B352" s="243"/>
      <c r="C352" s="251"/>
      <c r="D352" s="255"/>
      <c r="E352" s="246"/>
      <c r="F352" s="256"/>
      <c r="G352" s="251"/>
      <c r="H352" s="251"/>
      <c r="I352" s="257"/>
      <c r="J352" s="249"/>
      <c r="K352" s="250"/>
      <c r="L352" s="249" t="str">
        <f t="shared" si="20"/>
        <v/>
      </c>
      <c r="M352" s="250" t="str">
        <f t="shared" si="21"/>
        <v/>
      </c>
    </row>
    <row r="353" spans="1:13">
      <c r="A353" s="247"/>
      <c r="B353" s="243"/>
      <c r="C353" s="244"/>
      <c r="D353" s="245"/>
      <c r="E353" s="246"/>
      <c r="F353" s="247"/>
      <c r="G353" s="244"/>
      <c r="H353" s="244"/>
      <c r="I353" s="257"/>
      <c r="J353" s="249"/>
      <c r="K353" s="250"/>
      <c r="L353" s="249" t="str">
        <f t="shared" si="20"/>
        <v/>
      </c>
      <c r="M353" s="250" t="str">
        <f t="shared" si="21"/>
        <v/>
      </c>
    </row>
    <row r="354" spans="1:13">
      <c r="A354" s="256"/>
      <c r="B354" s="243"/>
      <c r="C354" s="251"/>
      <c r="D354" s="252"/>
      <c r="E354" s="246"/>
      <c r="F354" s="256"/>
      <c r="G354" s="251"/>
      <c r="H354" s="251"/>
      <c r="I354" s="257"/>
      <c r="J354" s="249"/>
      <c r="K354" s="250"/>
      <c r="L354" s="249" t="str">
        <f t="shared" si="20"/>
        <v/>
      </c>
      <c r="M354" s="250" t="str">
        <f t="shared" si="21"/>
        <v/>
      </c>
    </row>
    <row r="355" spans="1:13">
      <c r="A355" s="256"/>
      <c r="B355" s="243"/>
      <c r="C355" s="251"/>
      <c r="D355" s="252"/>
      <c r="E355" s="246"/>
      <c r="F355" s="256"/>
      <c r="G355" s="251"/>
      <c r="H355" s="251"/>
      <c r="I355" s="257"/>
      <c r="J355" s="249"/>
      <c r="K355" s="250"/>
      <c r="L355" s="249" t="str">
        <f t="shared" si="20"/>
        <v/>
      </c>
      <c r="M355" s="250" t="str">
        <f t="shared" si="21"/>
        <v/>
      </c>
    </row>
    <row r="356" spans="1:13">
      <c r="A356" s="256"/>
      <c r="B356" s="243"/>
      <c r="C356" s="251"/>
      <c r="D356" s="252"/>
      <c r="E356" s="246"/>
      <c r="F356" s="256"/>
      <c r="G356" s="251"/>
      <c r="H356" s="251"/>
      <c r="I356" s="257"/>
      <c r="J356" s="249"/>
      <c r="K356" s="250"/>
      <c r="L356" s="249" t="str">
        <f t="shared" si="20"/>
        <v/>
      </c>
      <c r="M356" s="250" t="str">
        <f t="shared" si="21"/>
        <v/>
      </c>
    </row>
    <row r="357" spans="1:13">
      <c r="A357" s="247"/>
      <c r="B357" s="243"/>
      <c r="C357" s="244"/>
      <c r="D357" s="245"/>
      <c r="E357" s="246"/>
      <c r="F357" s="247"/>
      <c r="G357" s="244"/>
      <c r="H357" s="244"/>
      <c r="I357" s="257"/>
      <c r="J357" s="249"/>
      <c r="K357" s="250"/>
      <c r="L357" s="249" t="str">
        <f t="shared" si="20"/>
        <v/>
      </c>
      <c r="M357" s="250" t="str">
        <f t="shared" si="21"/>
        <v/>
      </c>
    </row>
    <row r="358" spans="1:13">
      <c r="A358" s="256"/>
      <c r="B358" s="243"/>
      <c r="C358" s="251"/>
      <c r="D358" s="252"/>
      <c r="E358" s="262"/>
      <c r="F358" s="256"/>
      <c r="G358" s="251"/>
      <c r="H358" s="251"/>
      <c r="I358" s="257"/>
      <c r="J358" s="249"/>
      <c r="K358" s="250"/>
      <c r="L358" s="249" t="str">
        <f t="shared" si="20"/>
        <v/>
      </c>
      <c r="M358" s="250" t="str">
        <f t="shared" si="21"/>
        <v/>
      </c>
    </row>
    <row r="359" spans="1:13">
      <c r="A359" s="256"/>
      <c r="B359" s="243"/>
      <c r="C359" s="251"/>
      <c r="D359" s="252"/>
      <c r="E359" s="262"/>
      <c r="F359" s="256"/>
      <c r="G359" s="251"/>
      <c r="H359" s="251"/>
      <c r="I359" s="257"/>
      <c r="J359" s="249"/>
      <c r="K359" s="250"/>
      <c r="L359" s="249" t="str">
        <f t="shared" si="20"/>
        <v/>
      </c>
      <c r="M359" s="250" t="str">
        <f t="shared" si="21"/>
        <v/>
      </c>
    </row>
    <row r="360" spans="1:13">
      <c r="A360" s="256"/>
      <c r="B360" s="243"/>
      <c r="C360" s="251"/>
      <c r="D360" s="252"/>
      <c r="E360" s="262"/>
      <c r="F360" s="256"/>
      <c r="G360" s="251"/>
      <c r="H360" s="251"/>
      <c r="I360" s="257"/>
      <c r="J360" s="249"/>
      <c r="K360" s="250"/>
      <c r="L360" s="249" t="str">
        <f t="shared" si="20"/>
        <v/>
      </c>
      <c r="M360" s="250" t="str">
        <f t="shared" si="21"/>
        <v/>
      </c>
    </row>
    <row r="361" spans="1:13">
      <c r="A361" s="256"/>
      <c r="B361" s="243"/>
      <c r="C361" s="251"/>
      <c r="D361" s="252"/>
      <c r="E361" s="262"/>
      <c r="F361" s="256"/>
      <c r="G361" s="251"/>
      <c r="H361" s="251"/>
      <c r="I361" s="257"/>
      <c r="J361" s="249"/>
      <c r="K361" s="250"/>
      <c r="L361" s="249" t="str">
        <f t="shared" si="20"/>
        <v/>
      </c>
      <c r="M361" s="250" t="str">
        <f t="shared" si="21"/>
        <v/>
      </c>
    </row>
    <row r="362" spans="1:13">
      <c r="A362" s="256"/>
      <c r="B362" s="243"/>
      <c r="C362" s="251"/>
      <c r="D362" s="252"/>
      <c r="E362" s="262"/>
      <c r="F362" s="256"/>
      <c r="G362" s="251"/>
      <c r="H362" s="251"/>
      <c r="I362" s="257"/>
      <c r="J362" s="249"/>
      <c r="K362" s="250"/>
      <c r="L362" s="249" t="str">
        <f t="shared" si="20"/>
        <v/>
      </c>
      <c r="M362" s="250" t="str">
        <f t="shared" si="21"/>
        <v/>
      </c>
    </row>
    <row r="363" spans="1:13">
      <c r="A363" s="247"/>
      <c r="B363" s="243"/>
      <c r="C363" s="244"/>
      <c r="D363" s="245"/>
      <c r="E363" s="246"/>
      <c r="F363" s="247"/>
      <c r="G363" s="244"/>
      <c r="H363" s="244"/>
      <c r="I363" s="257"/>
      <c r="J363" s="249"/>
      <c r="K363" s="250"/>
      <c r="L363" s="249" t="str">
        <f t="shared" si="20"/>
        <v/>
      </c>
      <c r="M363" s="250" t="str">
        <f t="shared" si="21"/>
        <v/>
      </c>
    </row>
    <row r="364" spans="1:13">
      <c r="A364" s="247"/>
      <c r="B364" s="243"/>
      <c r="C364" s="244"/>
      <c r="D364" s="245"/>
      <c r="E364" s="246"/>
      <c r="F364" s="247"/>
      <c r="G364" s="244"/>
      <c r="H364" s="244"/>
      <c r="I364" s="257"/>
      <c r="J364" s="249"/>
      <c r="K364" s="250"/>
      <c r="L364" s="249" t="str">
        <f t="shared" si="20"/>
        <v/>
      </c>
      <c r="M364" s="250" t="str">
        <f t="shared" si="21"/>
        <v/>
      </c>
    </row>
    <row r="365" spans="1:13">
      <c r="A365" s="247"/>
      <c r="B365" s="243"/>
      <c r="C365" s="244"/>
      <c r="D365" s="245"/>
      <c r="E365" s="246"/>
      <c r="F365" s="247"/>
      <c r="G365" s="244"/>
      <c r="H365" s="244"/>
      <c r="I365" s="257"/>
      <c r="J365" s="249"/>
      <c r="K365" s="250"/>
      <c r="L365" s="249" t="str">
        <f t="shared" si="20"/>
        <v/>
      </c>
      <c r="M365" s="250" t="str">
        <f t="shared" si="21"/>
        <v/>
      </c>
    </row>
    <row r="366" spans="1:13">
      <c r="A366" s="247"/>
      <c r="B366" s="243"/>
      <c r="C366" s="244"/>
      <c r="D366" s="245"/>
      <c r="E366" s="246"/>
      <c r="F366" s="247"/>
      <c r="G366" s="244"/>
      <c r="H366" s="244"/>
      <c r="I366" s="257"/>
      <c r="J366" s="249"/>
      <c r="K366" s="250"/>
      <c r="L366" s="249" t="str">
        <f t="shared" si="20"/>
        <v/>
      </c>
      <c r="M366" s="250" t="str">
        <f t="shared" si="21"/>
        <v/>
      </c>
    </row>
    <row r="367" spans="1:13">
      <c r="A367" s="256"/>
      <c r="B367" s="243"/>
      <c r="C367" s="251"/>
      <c r="D367" s="252"/>
      <c r="E367" s="246"/>
      <c r="F367" s="256"/>
      <c r="G367" s="251"/>
      <c r="H367" s="251"/>
      <c r="I367" s="257"/>
      <c r="J367" s="249"/>
      <c r="K367" s="250"/>
      <c r="L367" s="249" t="str">
        <f t="shared" si="20"/>
        <v/>
      </c>
      <c r="M367" s="250" t="str">
        <f t="shared" si="21"/>
        <v/>
      </c>
    </row>
    <row r="368" spans="1:13">
      <c r="A368" s="256"/>
      <c r="B368" s="243"/>
      <c r="C368" s="251"/>
      <c r="D368" s="252"/>
      <c r="E368" s="246"/>
      <c r="F368" s="256"/>
      <c r="G368" s="251"/>
      <c r="H368" s="251"/>
      <c r="I368" s="257"/>
      <c r="J368" s="249"/>
      <c r="K368" s="250"/>
      <c r="L368" s="249" t="str">
        <f t="shared" si="20"/>
        <v/>
      </c>
      <c r="M368" s="250" t="str">
        <f t="shared" si="21"/>
        <v/>
      </c>
    </row>
    <row r="369" spans="1:13">
      <c r="A369" s="256"/>
      <c r="B369" s="243"/>
      <c r="C369" s="251"/>
      <c r="D369" s="252"/>
      <c r="E369" s="246"/>
      <c r="F369" s="256"/>
      <c r="G369" s="251"/>
      <c r="H369" s="251"/>
      <c r="I369" s="257"/>
      <c r="J369" s="249"/>
      <c r="K369" s="250"/>
      <c r="L369" s="249" t="str">
        <f t="shared" si="20"/>
        <v/>
      </c>
      <c r="M369" s="250" t="str">
        <f t="shared" si="21"/>
        <v/>
      </c>
    </row>
    <row r="370" spans="1:13">
      <c r="A370" s="256"/>
      <c r="B370" s="243"/>
      <c r="C370" s="251"/>
      <c r="D370" s="252"/>
      <c r="E370" s="246"/>
      <c r="F370" s="256"/>
      <c r="G370" s="251"/>
      <c r="H370" s="251"/>
      <c r="I370" s="257"/>
      <c r="J370" s="249"/>
      <c r="K370" s="250"/>
      <c r="L370" s="249" t="str">
        <f t="shared" si="20"/>
        <v/>
      </c>
      <c r="M370" s="250" t="str">
        <f t="shared" si="21"/>
        <v/>
      </c>
    </row>
    <row r="371" spans="1:13">
      <c r="A371" s="247"/>
      <c r="B371" s="243"/>
      <c r="C371" s="244"/>
      <c r="D371" s="245"/>
      <c r="E371" s="246"/>
      <c r="F371" s="247"/>
      <c r="G371" s="244"/>
      <c r="H371" s="244"/>
      <c r="I371" s="257"/>
      <c r="J371" s="249"/>
      <c r="K371" s="250"/>
      <c r="L371" s="249" t="str">
        <f t="shared" si="20"/>
        <v/>
      </c>
      <c r="M371" s="250" t="str">
        <f t="shared" si="21"/>
        <v/>
      </c>
    </row>
    <row r="372" spans="1:13">
      <c r="A372" s="256"/>
      <c r="B372" s="243"/>
      <c r="C372" s="251"/>
      <c r="D372" s="252"/>
      <c r="E372" s="262"/>
      <c r="F372" s="256"/>
      <c r="G372" s="251"/>
      <c r="H372" s="251"/>
      <c r="I372" s="257"/>
      <c r="J372" s="249"/>
      <c r="K372" s="250"/>
      <c r="L372" s="249" t="str">
        <f t="shared" si="20"/>
        <v/>
      </c>
      <c r="M372" s="250" t="str">
        <f t="shared" si="21"/>
        <v/>
      </c>
    </row>
    <row r="373" spans="1:13">
      <c r="A373" s="256"/>
      <c r="B373" s="243"/>
      <c r="C373" s="251"/>
      <c r="D373" s="252"/>
      <c r="E373" s="262"/>
      <c r="F373" s="256"/>
      <c r="G373" s="251"/>
      <c r="H373" s="251"/>
      <c r="I373" s="257"/>
      <c r="J373" s="249"/>
      <c r="K373" s="250"/>
      <c r="L373" s="249" t="str">
        <f t="shared" si="20"/>
        <v/>
      </c>
      <c r="M373" s="250" t="str">
        <f t="shared" si="21"/>
        <v/>
      </c>
    </row>
    <row r="374" spans="1:13">
      <c r="A374" s="256"/>
      <c r="B374" s="243"/>
      <c r="C374" s="251"/>
      <c r="D374" s="252"/>
      <c r="E374" s="262"/>
      <c r="F374" s="256"/>
      <c r="G374" s="251"/>
      <c r="H374" s="251"/>
      <c r="I374" s="257"/>
      <c r="J374" s="249"/>
      <c r="K374" s="250"/>
      <c r="L374" s="249" t="str">
        <f t="shared" si="20"/>
        <v/>
      </c>
      <c r="M374" s="250" t="str">
        <f t="shared" si="21"/>
        <v/>
      </c>
    </row>
    <row r="375" spans="1:13">
      <c r="A375" s="256"/>
      <c r="B375" s="243"/>
      <c r="C375" s="251"/>
      <c r="D375" s="252"/>
      <c r="E375" s="262"/>
      <c r="F375" s="256"/>
      <c r="G375" s="251"/>
      <c r="H375" s="251"/>
      <c r="I375" s="256"/>
      <c r="J375" s="256"/>
      <c r="K375" s="250"/>
      <c r="L375" s="249" t="str">
        <f t="shared" si="20"/>
        <v/>
      </c>
      <c r="M375" s="250" t="str">
        <f t="shared" si="21"/>
        <v/>
      </c>
    </row>
    <row r="376" spans="1:13">
      <c r="A376" s="247"/>
      <c r="B376" s="243"/>
      <c r="C376" s="244"/>
      <c r="D376" s="245"/>
      <c r="E376" s="246"/>
      <c r="F376" s="247"/>
      <c r="G376" s="244"/>
      <c r="H376" s="244"/>
      <c r="I376" s="257"/>
      <c r="J376" s="249"/>
      <c r="K376" s="250"/>
      <c r="L376" s="249" t="str">
        <f t="shared" si="20"/>
        <v/>
      </c>
      <c r="M376" s="250" t="str">
        <f t="shared" si="21"/>
        <v/>
      </c>
    </row>
    <row r="377" spans="1:13">
      <c r="A377" s="247"/>
      <c r="B377" s="243"/>
      <c r="C377" s="244"/>
      <c r="D377" s="245"/>
      <c r="E377" s="246"/>
      <c r="F377" s="247"/>
      <c r="G377" s="244"/>
      <c r="H377" s="244"/>
      <c r="I377" s="257"/>
      <c r="J377" s="249"/>
      <c r="K377" s="250"/>
      <c r="L377" s="249" t="str">
        <f t="shared" si="20"/>
        <v/>
      </c>
      <c r="M377" s="250" t="str">
        <f t="shared" si="21"/>
        <v/>
      </c>
    </row>
    <row r="378" spans="1:13">
      <c r="A378" s="247"/>
      <c r="B378" s="243"/>
      <c r="C378" s="244"/>
      <c r="D378" s="245"/>
      <c r="E378" s="246"/>
      <c r="F378" s="247"/>
      <c r="G378" s="244"/>
      <c r="H378" s="244"/>
      <c r="I378" s="257"/>
      <c r="J378" s="249"/>
      <c r="K378" s="250"/>
      <c r="L378" s="249" t="str">
        <f t="shared" si="20"/>
        <v/>
      </c>
      <c r="M378" s="250" t="str">
        <f t="shared" si="21"/>
        <v/>
      </c>
    </row>
    <row r="379" spans="1:13" ht="12" customHeight="1">
      <c r="A379" s="247"/>
      <c r="B379" s="243"/>
      <c r="C379" s="244"/>
      <c r="D379" s="245"/>
      <c r="E379" s="246"/>
      <c r="F379" s="247"/>
      <c r="G379" s="244"/>
      <c r="H379" s="244"/>
      <c r="I379" s="257"/>
      <c r="J379" s="249"/>
      <c r="K379" s="250"/>
      <c r="L379" s="249" t="str">
        <f t="shared" si="20"/>
        <v/>
      </c>
      <c r="M379" s="250" t="str">
        <f t="shared" si="21"/>
        <v/>
      </c>
    </row>
    <row r="380" spans="1:13">
      <c r="A380" s="256"/>
      <c r="B380" s="243"/>
      <c r="C380" s="251"/>
      <c r="D380" s="255"/>
      <c r="E380" s="246"/>
      <c r="F380" s="256"/>
      <c r="G380" s="251"/>
      <c r="H380" s="251"/>
      <c r="I380" s="257"/>
      <c r="J380" s="249"/>
      <c r="K380" s="250"/>
      <c r="L380" s="249" t="str">
        <f t="shared" si="20"/>
        <v/>
      </c>
      <c r="M380" s="250" t="str">
        <f t="shared" si="21"/>
        <v/>
      </c>
    </row>
    <row r="381" spans="1:13">
      <c r="A381" s="247"/>
      <c r="B381" s="243"/>
      <c r="C381" s="244"/>
      <c r="D381" s="245"/>
      <c r="E381" s="246"/>
      <c r="F381" s="247"/>
      <c r="G381" s="244"/>
      <c r="H381" s="244"/>
      <c r="I381" s="257"/>
      <c r="J381" s="249"/>
      <c r="K381" s="250"/>
      <c r="L381" s="249" t="str">
        <f t="shared" si="20"/>
        <v/>
      </c>
      <c r="M381" s="250" t="str">
        <f t="shared" si="21"/>
        <v/>
      </c>
    </row>
    <row r="382" spans="1:13">
      <c r="A382" s="256"/>
      <c r="B382" s="243"/>
      <c r="C382" s="251"/>
      <c r="D382" s="252"/>
      <c r="E382" s="262"/>
      <c r="F382" s="256"/>
      <c r="G382" s="251"/>
      <c r="H382" s="251"/>
      <c r="I382" s="257"/>
      <c r="J382" s="249"/>
      <c r="K382" s="250"/>
      <c r="L382" s="249" t="str">
        <f t="shared" si="20"/>
        <v/>
      </c>
      <c r="M382" s="250" t="str">
        <f t="shared" si="21"/>
        <v/>
      </c>
    </row>
    <row r="383" spans="1:13">
      <c r="A383" s="247"/>
      <c r="B383" s="243"/>
      <c r="C383" s="244"/>
      <c r="D383" s="245"/>
      <c r="E383" s="246"/>
      <c r="F383" s="247"/>
      <c r="G383" s="244"/>
      <c r="H383" s="244"/>
      <c r="I383" s="257"/>
      <c r="J383" s="249"/>
      <c r="K383" s="250"/>
      <c r="L383" s="249" t="str">
        <f t="shared" si="20"/>
        <v/>
      </c>
      <c r="M383" s="250" t="str">
        <f t="shared" si="21"/>
        <v/>
      </c>
    </row>
    <row r="384" spans="1:13">
      <c r="A384" s="247"/>
      <c r="B384" s="243"/>
      <c r="C384" s="244"/>
      <c r="D384" s="245"/>
      <c r="E384" s="246"/>
      <c r="F384" s="247"/>
      <c r="G384" s="244"/>
      <c r="H384" s="244"/>
      <c r="I384" s="257"/>
      <c r="J384" s="249"/>
      <c r="K384" s="250"/>
      <c r="L384" s="249" t="str">
        <f t="shared" si="20"/>
        <v/>
      </c>
      <c r="M384" s="250" t="str">
        <f t="shared" si="21"/>
        <v/>
      </c>
    </row>
    <row r="385" spans="1:13">
      <c r="A385" s="247"/>
      <c r="B385" s="243"/>
      <c r="C385" s="251"/>
      <c r="D385" s="252"/>
      <c r="E385" s="246"/>
      <c r="F385" s="247"/>
      <c r="G385" s="244"/>
      <c r="H385" s="244"/>
      <c r="I385" s="257"/>
      <c r="J385" s="249"/>
      <c r="K385" s="250"/>
      <c r="L385" s="249" t="str">
        <f t="shared" si="20"/>
        <v/>
      </c>
      <c r="M385" s="250" t="str">
        <f t="shared" si="21"/>
        <v/>
      </c>
    </row>
    <row r="386" spans="1:13">
      <c r="A386" s="256"/>
      <c r="B386" s="243"/>
      <c r="C386" s="251"/>
      <c r="D386" s="252"/>
      <c r="E386" s="262"/>
      <c r="F386" s="253"/>
      <c r="G386" s="244"/>
      <c r="H386" s="251"/>
      <c r="I386" s="257"/>
      <c r="J386" s="249"/>
      <c r="K386" s="250"/>
      <c r="L386" s="249" t="str">
        <f t="shared" ref="L386:L449" si="22">A386&amp;G386&amp;H386</f>
        <v/>
      </c>
      <c r="M386" s="250" t="str">
        <f t="shared" ref="M386:M449" si="23">B386&amp;F386&amp;H386&amp;C386</f>
        <v/>
      </c>
    </row>
    <row r="387" spans="1:13">
      <c r="A387" s="247"/>
      <c r="B387" s="243"/>
      <c r="C387" s="244"/>
      <c r="D387" s="245"/>
      <c r="E387" s="246"/>
      <c r="F387" s="247"/>
      <c r="G387" s="244"/>
      <c r="H387" s="244"/>
      <c r="I387" s="257"/>
      <c r="J387" s="249"/>
      <c r="K387" s="250"/>
      <c r="L387" s="249" t="str">
        <f t="shared" si="22"/>
        <v/>
      </c>
      <c r="M387" s="250" t="str">
        <f t="shared" si="23"/>
        <v/>
      </c>
    </row>
    <row r="388" spans="1:13">
      <c r="A388" s="247"/>
      <c r="B388" s="243"/>
      <c r="C388" s="244"/>
      <c r="D388" s="245"/>
      <c r="E388" s="246"/>
      <c r="F388" s="247"/>
      <c r="G388" s="244"/>
      <c r="H388" s="244"/>
      <c r="I388" s="257"/>
      <c r="J388" s="249"/>
      <c r="K388" s="250"/>
      <c r="L388" s="249" t="str">
        <f t="shared" si="22"/>
        <v/>
      </c>
      <c r="M388" s="250" t="str">
        <f t="shared" si="23"/>
        <v/>
      </c>
    </row>
    <row r="389" spans="1:13">
      <c r="A389" s="247"/>
      <c r="B389" s="243"/>
      <c r="C389" s="244"/>
      <c r="D389" s="245"/>
      <c r="E389" s="246"/>
      <c r="F389" s="247"/>
      <c r="G389" s="244"/>
      <c r="H389" s="244"/>
      <c r="I389" s="257"/>
      <c r="J389" s="249"/>
      <c r="K389" s="250"/>
      <c r="L389" s="249" t="str">
        <f t="shared" si="22"/>
        <v/>
      </c>
      <c r="M389" s="250" t="str">
        <f t="shared" si="23"/>
        <v/>
      </c>
    </row>
    <row r="390" spans="1:13">
      <c r="A390" s="256"/>
      <c r="B390" s="243"/>
      <c r="C390" s="251"/>
      <c r="D390" s="255"/>
      <c r="E390" s="246"/>
      <c r="F390" s="256"/>
      <c r="G390" s="251"/>
      <c r="H390" s="251"/>
      <c r="I390" s="257"/>
      <c r="J390" s="249"/>
      <c r="K390" s="250"/>
      <c r="L390" s="249" t="str">
        <f t="shared" si="22"/>
        <v/>
      </c>
      <c r="M390" s="250" t="str">
        <f t="shared" si="23"/>
        <v/>
      </c>
    </row>
    <row r="391" spans="1:13">
      <c r="A391" s="247"/>
      <c r="B391" s="243"/>
      <c r="C391" s="244"/>
      <c r="D391" s="245"/>
      <c r="E391" s="246"/>
      <c r="F391" s="247"/>
      <c r="G391" s="244"/>
      <c r="H391" s="244"/>
      <c r="I391" s="257"/>
      <c r="J391" s="249"/>
      <c r="K391" s="250"/>
      <c r="L391" s="249" t="str">
        <f t="shared" si="22"/>
        <v/>
      </c>
      <c r="M391" s="250" t="str">
        <f t="shared" si="23"/>
        <v/>
      </c>
    </row>
    <row r="392" spans="1:13">
      <c r="A392" s="256"/>
      <c r="B392" s="243"/>
      <c r="C392" s="251"/>
      <c r="D392" s="255"/>
      <c r="E392" s="246"/>
      <c r="F392" s="256"/>
      <c r="G392" s="251"/>
      <c r="H392" s="251"/>
      <c r="I392" s="257"/>
      <c r="J392" s="249"/>
      <c r="K392" s="250"/>
      <c r="L392" s="249" t="str">
        <f t="shared" si="22"/>
        <v/>
      </c>
      <c r="M392" s="250" t="str">
        <f t="shared" si="23"/>
        <v/>
      </c>
    </row>
    <row r="393" spans="1:13">
      <c r="A393" s="256"/>
      <c r="B393" s="243"/>
      <c r="C393" s="251"/>
      <c r="D393" s="255"/>
      <c r="E393" s="246"/>
      <c r="F393" s="256"/>
      <c r="G393" s="251"/>
      <c r="H393" s="251"/>
      <c r="I393" s="257"/>
      <c r="J393" s="249"/>
      <c r="K393" s="250"/>
      <c r="L393" s="249" t="str">
        <f t="shared" si="22"/>
        <v/>
      </c>
      <c r="M393" s="250" t="str">
        <f t="shared" si="23"/>
        <v/>
      </c>
    </row>
    <row r="394" spans="1:13">
      <c r="A394" s="247"/>
      <c r="B394" s="243"/>
      <c r="C394" s="251"/>
      <c r="D394" s="252"/>
      <c r="E394" s="246"/>
      <c r="F394" s="247"/>
      <c r="G394" s="244"/>
      <c r="H394" s="244"/>
      <c r="I394" s="257"/>
      <c r="J394" s="249"/>
      <c r="K394" s="250"/>
      <c r="L394" s="249" t="str">
        <f t="shared" si="22"/>
        <v/>
      </c>
      <c r="M394" s="250" t="str">
        <f t="shared" si="23"/>
        <v/>
      </c>
    </row>
    <row r="395" spans="1:13">
      <c r="A395" s="256"/>
      <c r="B395" s="243"/>
      <c r="C395" s="251"/>
      <c r="D395" s="252"/>
      <c r="E395" s="262"/>
      <c r="F395" s="256"/>
      <c r="G395" s="251"/>
      <c r="H395" s="251"/>
      <c r="I395" s="257"/>
      <c r="J395" s="249"/>
      <c r="K395" s="250"/>
      <c r="L395" s="249" t="str">
        <f t="shared" si="22"/>
        <v/>
      </c>
      <c r="M395" s="250" t="str">
        <f t="shared" si="23"/>
        <v/>
      </c>
    </row>
    <row r="396" spans="1:13">
      <c r="A396" s="256"/>
      <c r="B396" s="243"/>
      <c r="C396" s="251"/>
      <c r="D396" s="252"/>
      <c r="E396" s="262"/>
      <c r="F396" s="256"/>
      <c r="G396" s="251"/>
      <c r="H396" s="251"/>
      <c r="I396" s="257"/>
      <c r="J396" s="249"/>
      <c r="K396" s="250"/>
      <c r="L396" s="249" t="str">
        <f t="shared" si="22"/>
        <v/>
      </c>
      <c r="M396" s="250" t="str">
        <f t="shared" si="23"/>
        <v/>
      </c>
    </row>
    <row r="397" spans="1:13">
      <c r="A397" s="247"/>
      <c r="B397" s="243"/>
      <c r="C397" s="244"/>
      <c r="D397" s="245"/>
      <c r="E397" s="246"/>
      <c r="F397" s="247"/>
      <c r="G397" s="244"/>
      <c r="H397" s="244"/>
      <c r="I397" s="257"/>
      <c r="J397" s="249"/>
      <c r="K397" s="250"/>
      <c r="L397" s="249" t="str">
        <f t="shared" si="22"/>
        <v/>
      </c>
      <c r="M397" s="250" t="str">
        <f t="shared" si="23"/>
        <v/>
      </c>
    </row>
    <row r="398" spans="1:13">
      <c r="A398" s="247"/>
      <c r="B398" s="243"/>
      <c r="C398" s="244"/>
      <c r="D398" s="245"/>
      <c r="E398" s="246"/>
      <c r="F398" s="247"/>
      <c r="G398" s="244"/>
      <c r="H398" s="244"/>
      <c r="I398" s="257"/>
      <c r="J398" s="249"/>
      <c r="K398" s="250"/>
      <c r="L398" s="249" t="str">
        <f t="shared" si="22"/>
        <v/>
      </c>
      <c r="M398" s="250" t="str">
        <f t="shared" si="23"/>
        <v/>
      </c>
    </row>
    <row r="399" spans="1:13">
      <c r="A399" s="256"/>
      <c r="B399" s="243"/>
      <c r="C399" s="251"/>
      <c r="D399" s="255"/>
      <c r="E399" s="246"/>
      <c r="F399" s="256"/>
      <c r="G399" s="251"/>
      <c r="H399" s="251"/>
      <c r="I399" s="257"/>
      <c r="J399" s="249"/>
      <c r="K399" s="250"/>
      <c r="L399" s="249" t="str">
        <f t="shared" si="22"/>
        <v/>
      </c>
      <c r="M399" s="250" t="str">
        <f t="shared" si="23"/>
        <v/>
      </c>
    </row>
    <row r="400" spans="1:13">
      <c r="A400" s="256"/>
      <c r="B400" s="243"/>
      <c r="C400" s="251"/>
      <c r="D400" s="255"/>
      <c r="E400" s="246"/>
      <c r="F400" s="256"/>
      <c r="G400" s="251"/>
      <c r="H400" s="251"/>
      <c r="I400" s="257"/>
      <c r="J400" s="249"/>
      <c r="K400" s="250"/>
      <c r="L400" s="249" t="str">
        <f t="shared" si="22"/>
        <v/>
      </c>
      <c r="M400" s="250" t="str">
        <f t="shared" si="23"/>
        <v/>
      </c>
    </row>
    <row r="401" spans="1:13">
      <c r="A401" s="256"/>
      <c r="B401" s="243"/>
      <c r="C401" s="251"/>
      <c r="D401" s="255"/>
      <c r="E401" s="246"/>
      <c r="F401" s="256"/>
      <c r="G401" s="251"/>
      <c r="H401" s="251"/>
      <c r="I401" s="257"/>
      <c r="J401" s="249"/>
      <c r="K401" s="250"/>
      <c r="L401" s="249" t="str">
        <f t="shared" si="22"/>
        <v/>
      </c>
      <c r="M401" s="250" t="str">
        <f t="shared" si="23"/>
        <v/>
      </c>
    </row>
    <row r="402" spans="1:13">
      <c r="A402" s="256"/>
      <c r="B402" s="243"/>
      <c r="C402" s="251"/>
      <c r="D402" s="255"/>
      <c r="E402" s="246"/>
      <c r="F402" s="256"/>
      <c r="G402" s="251"/>
      <c r="H402" s="251"/>
      <c r="I402" s="257"/>
      <c r="J402" s="249"/>
      <c r="K402" s="250"/>
      <c r="L402" s="249" t="str">
        <f t="shared" si="22"/>
        <v/>
      </c>
      <c r="M402" s="250" t="str">
        <f t="shared" si="23"/>
        <v/>
      </c>
    </row>
    <row r="403" spans="1:13">
      <c r="A403" s="256"/>
      <c r="B403" s="243"/>
      <c r="C403" s="251"/>
      <c r="D403" s="255"/>
      <c r="E403" s="246"/>
      <c r="F403" s="256"/>
      <c r="G403" s="251"/>
      <c r="H403" s="251"/>
      <c r="I403" s="257"/>
      <c r="J403" s="249"/>
      <c r="K403" s="250"/>
      <c r="L403" s="249" t="str">
        <f t="shared" si="22"/>
        <v/>
      </c>
      <c r="M403" s="250" t="str">
        <f t="shared" si="23"/>
        <v/>
      </c>
    </row>
    <row r="404" spans="1:13">
      <c r="A404" s="256"/>
      <c r="B404" s="243"/>
      <c r="C404" s="251"/>
      <c r="D404" s="255"/>
      <c r="E404" s="246"/>
      <c r="F404" s="256"/>
      <c r="G404" s="251"/>
      <c r="H404" s="251"/>
      <c r="I404" s="257"/>
      <c r="J404" s="249"/>
      <c r="K404" s="250"/>
      <c r="L404" s="249" t="str">
        <f t="shared" si="22"/>
        <v/>
      </c>
      <c r="M404" s="250" t="str">
        <f t="shared" si="23"/>
        <v/>
      </c>
    </row>
    <row r="405" spans="1:13">
      <c r="A405" s="256"/>
      <c r="B405" s="243"/>
      <c r="C405" s="251"/>
      <c r="D405" s="255"/>
      <c r="E405" s="246"/>
      <c r="F405" s="256"/>
      <c r="G405" s="251"/>
      <c r="H405" s="251"/>
      <c r="I405" s="257"/>
      <c r="J405" s="249"/>
      <c r="K405" s="250"/>
      <c r="L405" s="249" t="str">
        <f t="shared" si="22"/>
        <v/>
      </c>
      <c r="M405" s="250" t="str">
        <f t="shared" si="23"/>
        <v/>
      </c>
    </row>
    <row r="406" spans="1:13">
      <c r="A406" s="256"/>
      <c r="B406" s="243"/>
      <c r="C406" s="251"/>
      <c r="D406" s="255"/>
      <c r="E406" s="246"/>
      <c r="F406" s="256"/>
      <c r="G406" s="251"/>
      <c r="H406" s="251"/>
      <c r="I406" s="257"/>
      <c r="J406" s="249"/>
      <c r="K406" s="250"/>
      <c r="L406" s="249" t="str">
        <f t="shared" si="22"/>
        <v/>
      </c>
      <c r="M406" s="250" t="str">
        <f t="shared" si="23"/>
        <v/>
      </c>
    </row>
    <row r="407" spans="1:13">
      <c r="A407" s="256"/>
      <c r="B407" s="243"/>
      <c r="C407" s="251"/>
      <c r="D407" s="255"/>
      <c r="E407" s="246"/>
      <c r="F407" s="256"/>
      <c r="G407" s="251"/>
      <c r="H407" s="251"/>
      <c r="I407" s="257"/>
      <c r="J407" s="249"/>
      <c r="K407" s="250"/>
      <c r="L407" s="249" t="str">
        <f t="shared" si="22"/>
        <v/>
      </c>
      <c r="M407" s="250" t="str">
        <f t="shared" si="23"/>
        <v/>
      </c>
    </row>
    <row r="408" spans="1:13">
      <c r="A408" s="256"/>
      <c r="B408" s="243"/>
      <c r="C408" s="251"/>
      <c r="D408" s="255"/>
      <c r="E408" s="246"/>
      <c r="F408" s="256"/>
      <c r="G408" s="251"/>
      <c r="H408" s="251"/>
      <c r="I408" s="257"/>
      <c r="J408" s="249"/>
      <c r="K408" s="250"/>
      <c r="L408" s="249" t="str">
        <f t="shared" si="22"/>
        <v/>
      </c>
      <c r="M408" s="250" t="str">
        <f t="shared" si="23"/>
        <v/>
      </c>
    </row>
    <row r="409" spans="1:13">
      <c r="A409" s="256"/>
      <c r="B409" s="243"/>
      <c r="C409" s="251"/>
      <c r="D409" s="255"/>
      <c r="E409" s="246"/>
      <c r="F409" s="256"/>
      <c r="G409" s="251"/>
      <c r="H409" s="251"/>
      <c r="I409" s="257"/>
      <c r="J409" s="249"/>
      <c r="K409" s="250"/>
      <c r="L409" s="249" t="str">
        <f t="shared" si="22"/>
        <v/>
      </c>
      <c r="M409" s="250" t="str">
        <f t="shared" si="23"/>
        <v/>
      </c>
    </row>
    <row r="410" spans="1:13">
      <c r="A410" s="256"/>
      <c r="B410" s="243"/>
      <c r="C410" s="251"/>
      <c r="D410" s="255"/>
      <c r="E410" s="246"/>
      <c r="F410" s="256"/>
      <c r="G410" s="251"/>
      <c r="H410" s="251"/>
      <c r="I410" s="257"/>
      <c r="J410" s="249"/>
      <c r="K410" s="250"/>
      <c r="L410" s="249" t="str">
        <f t="shared" si="22"/>
        <v/>
      </c>
      <c r="M410" s="250" t="str">
        <f t="shared" si="23"/>
        <v/>
      </c>
    </row>
    <row r="411" spans="1:13">
      <c r="A411" s="256"/>
      <c r="B411" s="243"/>
      <c r="C411" s="251"/>
      <c r="D411" s="255"/>
      <c r="E411" s="246"/>
      <c r="F411" s="256"/>
      <c r="G411" s="251"/>
      <c r="H411" s="251"/>
      <c r="I411" s="257"/>
      <c r="J411" s="249"/>
      <c r="K411" s="250"/>
      <c r="L411" s="249" t="str">
        <f t="shared" si="22"/>
        <v/>
      </c>
      <c r="M411" s="250" t="str">
        <f t="shared" si="23"/>
        <v/>
      </c>
    </row>
    <row r="412" spans="1:13">
      <c r="A412" s="256"/>
      <c r="B412" s="243"/>
      <c r="C412" s="251"/>
      <c r="D412" s="255"/>
      <c r="E412" s="246"/>
      <c r="F412" s="256"/>
      <c r="G412" s="251"/>
      <c r="H412" s="251"/>
      <c r="I412" s="257"/>
      <c r="J412" s="249"/>
      <c r="K412" s="250"/>
      <c r="L412" s="249" t="str">
        <f t="shared" si="22"/>
        <v/>
      </c>
      <c r="M412" s="250" t="str">
        <f t="shared" si="23"/>
        <v/>
      </c>
    </row>
    <row r="413" spans="1:13">
      <c r="A413" s="256"/>
      <c r="B413" s="243"/>
      <c r="C413" s="251"/>
      <c r="D413" s="255"/>
      <c r="E413" s="246"/>
      <c r="F413" s="256"/>
      <c r="G413" s="251"/>
      <c r="H413" s="251"/>
      <c r="I413" s="257"/>
      <c r="J413" s="249"/>
      <c r="K413" s="250"/>
      <c r="L413" s="249" t="str">
        <f t="shared" si="22"/>
        <v/>
      </c>
      <c r="M413" s="250" t="str">
        <f t="shared" si="23"/>
        <v/>
      </c>
    </row>
    <row r="414" spans="1:13">
      <c r="A414" s="256"/>
      <c r="B414" s="243"/>
      <c r="C414" s="251"/>
      <c r="D414" s="255"/>
      <c r="E414" s="246"/>
      <c r="F414" s="256"/>
      <c r="G414" s="251"/>
      <c r="H414" s="251"/>
      <c r="I414" s="257"/>
      <c r="J414" s="249"/>
      <c r="K414" s="250"/>
      <c r="L414" s="249" t="str">
        <f t="shared" si="22"/>
        <v/>
      </c>
      <c r="M414" s="250" t="str">
        <f t="shared" si="23"/>
        <v/>
      </c>
    </row>
    <row r="415" spans="1:13">
      <c r="A415" s="256"/>
      <c r="B415" s="243"/>
      <c r="C415" s="251"/>
      <c r="D415" s="255"/>
      <c r="E415" s="246"/>
      <c r="F415" s="256"/>
      <c r="G415" s="251"/>
      <c r="H415" s="251"/>
      <c r="I415" s="257"/>
      <c r="J415" s="249"/>
      <c r="K415" s="250"/>
      <c r="L415" s="249" t="str">
        <f t="shared" si="22"/>
        <v/>
      </c>
      <c r="M415" s="250" t="str">
        <f t="shared" si="23"/>
        <v/>
      </c>
    </row>
    <row r="416" spans="1:13">
      <c r="A416" s="256"/>
      <c r="B416" s="243"/>
      <c r="C416" s="251"/>
      <c r="D416" s="255"/>
      <c r="E416" s="246"/>
      <c r="F416" s="256"/>
      <c r="G416" s="251"/>
      <c r="H416" s="251"/>
      <c r="I416" s="257"/>
      <c r="J416" s="249"/>
      <c r="K416" s="250"/>
      <c r="L416" s="249" t="str">
        <f t="shared" si="22"/>
        <v/>
      </c>
      <c r="M416" s="250" t="str">
        <f t="shared" si="23"/>
        <v/>
      </c>
    </row>
    <row r="417" spans="1:13">
      <c r="A417" s="256"/>
      <c r="B417" s="243"/>
      <c r="C417" s="251"/>
      <c r="D417" s="255"/>
      <c r="E417" s="246"/>
      <c r="F417" s="256"/>
      <c r="G417" s="251"/>
      <c r="H417" s="251"/>
      <c r="I417" s="257"/>
      <c r="J417" s="249"/>
      <c r="K417" s="250"/>
      <c r="L417" s="249" t="str">
        <f t="shared" si="22"/>
        <v/>
      </c>
      <c r="M417" s="250" t="str">
        <f t="shared" si="23"/>
        <v/>
      </c>
    </row>
    <row r="418" spans="1:13">
      <c r="A418" s="256"/>
      <c r="B418" s="243"/>
      <c r="C418" s="251"/>
      <c r="D418" s="255"/>
      <c r="E418" s="246"/>
      <c r="F418" s="256"/>
      <c r="G418" s="251"/>
      <c r="H418" s="251"/>
      <c r="I418" s="257"/>
      <c r="J418" s="249"/>
      <c r="K418" s="250"/>
      <c r="L418" s="249" t="str">
        <f t="shared" si="22"/>
        <v/>
      </c>
      <c r="M418" s="250" t="str">
        <f t="shared" si="23"/>
        <v/>
      </c>
    </row>
    <row r="419" spans="1:13">
      <c r="A419" s="256"/>
      <c r="B419" s="243"/>
      <c r="C419" s="251"/>
      <c r="D419" s="255"/>
      <c r="E419" s="246"/>
      <c r="F419" s="256"/>
      <c r="G419" s="251"/>
      <c r="H419" s="251"/>
      <c r="I419" s="257"/>
      <c r="J419" s="249"/>
      <c r="K419" s="250"/>
      <c r="L419" s="249" t="str">
        <f t="shared" si="22"/>
        <v/>
      </c>
      <c r="M419" s="250" t="str">
        <f t="shared" si="23"/>
        <v/>
      </c>
    </row>
    <row r="420" spans="1:13">
      <c r="A420" s="256"/>
      <c r="B420" s="243"/>
      <c r="C420" s="251"/>
      <c r="D420" s="252"/>
      <c r="E420" s="262"/>
      <c r="F420" s="256"/>
      <c r="G420" s="251"/>
      <c r="H420" s="251"/>
      <c r="I420" s="257"/>
      <c r="J420" s="249"/>
      <c r="K420" s="250"/>
      <c r="L420" s="249" t="str">
        <f t="shared" si="22"/>
        <v/>
      </c>
      <c r="M420" s="250" t="str">
        <f t="shared" si="23"/>
        <v/>
      </c>
    </row>
    <row r="421" spans="1:13">
      <c r="A421" s="256"/>
      <c r="B421" s="243"/>
      <c r="C421" s="251"/>
      <c r="D421" s="252"/>
      <c r="E421" s="262"/>
      <c r="F421" s="256"/>
      <c r="G421" s="251"/>
      <c r="H421" s="251"/>
      <c r="I421" s="257"/>
      <c r="J421" s="249"/>
      <c r="K421" s="250"/>
      <c r="L421" s="249" t="str">
        <f t="shared" si="22"/>
        <v/>
      </c>
      <c r="M421" s="250" t="str">
        <f t="shared" si="23"/>
        <v/>
      </c>
    </row>
    <row r="422" spans="1:13">
      <c r="A422" s="256"/>
      <c r="B422" s="243"/>
      <c r="C422" s="251"/>
      <c r="D422" s="252"/>
      <c r="E422" s="262"/>
      <c r="F422" s="256"/>
      <c r="G422" s="251"/>
      <c r="H422" s="251"/>
      <c r="I422" s="257"/>
      <c r="J422" s="249"/>
      <c r="K422" s="250"/>
      <c r="L422" s="249" t="str">
        <f t="shared" si="22"/>
        <v/>
      </c>
      <c r="M422" s="250" t="str">
        <f t="shared" si="23"/>
        <v/>
      </c>
    </row>
    <row r="423" spans="1:13">
      <c r="A423" s="256"/>
      <c r="B423" s="243"/>
      <c r="C423" s="251"/>
      <c r="D423" s="252"/>
      <c r="E423" s="262"/>
      <c r="F423" s="256"/>
      <c r="G423" s="251"/>
      <c r="H423" s="251"/>
      <c r="I423" s="257"/>
      <c r="J423" s="249"/>
      <c r="K423" s="250"/>
      <c r="L423" s="249" t="str">
        <f t="shared" si="22"/>
        <v/>
      </c>
      <c r="M423" s="250" t="str">
        <f t="shared" si="23"/>
        <v/>
      </c>
    </row>
    <row r="424" spans="1:13">
      <c r="A424" s="256"/>
      <c r="B424" s="243"/>
      <c r="C424" s="251"/>
      <c r="D424" s="252"/>
      <c r="E424" s="262"/>
      <c r="F424" s="256"/>
      <c r="G424" s="251"/>
      <c r="H424" s="251"/>
      <c r="I424" s="257"/>
      <c r="J424" s="249"/>
      <c r="K424" s="250"/>
      <c r="L424" s="249" t="str">
        <f t="shared" si="22"/>
        <v/>
      </c>
      <c r="M424" s="250" t="str">
        <f t="shared" si="23"/>
        <v/>
      </c>
    </row>
    <row r="425" spans="1:13">
      <c r="A425" s="256"/>
      <c r="B425" s="243"/>
      <c r="C425" s="251"/>
      <c r="D425" s="252"/>
      <c r="E425" s="262"/>
      <c r="F425" s="256"/>
      <c r="G425" s="251"/>
      <c r="H425" s="251"/>
      <c r="I425" s="257"/>
      <c r="J425" s="249"/>
      <c r="K425" s="250"/>
      <c r="L425" s="249" t="str">
        <f t="shared" si="22"/>
        <v/>
      </c>
      <c r="M425" s="250" t="str">
        <f t="shared" si="23"/>
        <v/>
      </c>
    </row>
    <row r="426" spans="1:13">
      <c r="A426" s="256"/>
      <c r="B426" s="243"/>
      <c r="C426" s="251"/>
      <c r="D426" s="252"/>
      <c r="E426" s="262"/>
      <c r="F426" s="256"/>
      <c r="G426" s="251"/>
      <c r="H426" s="251"/>
      <c r="I426" s="257"/>
      <c r="J426" s="249"/>
      <c r="K426" s="250"/>
      <c r="L426" s="249" t="str">
        <f t="shared" si="22"/>
        <v/>
      </c>
      <c r="M426" s="250" t="str">
        <f t="shared" si="23"/>
        <v/>
      </c>
    </row>
    <row r="427" spans="1:13">
      <c r="A427" s="256"/>
      <c r="B427" s="243"/>
      <c r="C427" s="251"/>
      <c r="D427" s="252"/>
      <c r="E427" s="262"/>
      <c r="F427" s="256"/>
      <c r="G427" s="251"/>
      <c r="H427" s="251"/>
      <c r="I427" s="257"/>
      <c r="J427" s="249"/>
      <c r="K427" s="250"/>
      <c r="L427" s="249" t="str">
        <f t="shared" si="22"/>
        <v/>
      </c>
      <c r="M427" s="250" t="str">
        <f t="shared" si="23"/>
        <v/>
      </c>
    </row>
    <row r="428" spans="1:13">
      <c r="A428" s="256"/>
      <c r="B428" s="243"/>
      <c r="C428" s="251"/>
      <c r="D428" s="252"/>
      <c r="E428" s="262"/>
      <c r="F428" s="256"/>
      <c r="G428" s="251"/>
      <c r="H428" s="251"/>
      <c r="I428" s="257"/>
      <c r="J428" s="249"/>
      <c r="K428" s="250"/>
      <c r="L428" s="249" t="str">
        <f t="shared" si="22"/>
        <v/>
      </c>
      <c r="M428" s="250" t="str">
        <f t="shared" si="23"/>
        <v/>
      </c>
    </row>
    <row r="429" spans="1:13">
      <c r="A429" s="256"/>
      <c r="B429" s="243"/>
      <c r="C429" s="251"/>
      <c r="D429" s="252"/>
      <c r="E429" s="262"/>
      <c r="F429" s="256"/>
      <c r="G429" s="251"/>
      <c r="H429" s="251"/>
      <c r="I429" s="257"/>
      <c r="J429" s="249"/>
      <c r="K429" s="250"/>
      <c r="L429" s="249" t="str">
        <f t="shared" si="22"/>
        <v/>
      </c>
      <c r="M429" s="250" t="str">
        <f t="shared" si="23"/>
        <v/>
      </c>
    </row>
    <row r="430" spans="1:13">
      <c r="A430" s="256"/>
      <c r="B430" s="243"/>
      <c r="C430" s="251"/>
      <c r="D430" s="252"/>
      <c r="E430" s="262"/>
      <c r="F430" s="256"/>
      <c r="G430" s="251"/>
      <c r="H430" s="251"/>
      <c r="I430" s="257"/>
      <c r="J430" s="249"/>
      <c r="K430" s="250"/>
      <c r="L430" s="249" t="str">
        <f t="shared" si="22"/>
        <v/>
      </c>
      <c r="M430" s="250" t="str">
        <f t="shared" si="23"/>
        <v/>
      </c>
    </row>
    <row r="431" spans="1:13">
      <c r="A431" s="247"/>
      <c r="B431" s="243"/>
      <c r="C431" s="244"/>
      <c r="D431" s="245"/>
      <c r="E431" s="246"/>
      <c r="F431" s="247"/>
      <c r="G431" s="244"/>
      <c r="H431" s="244"/>
      <c r="I431" s="257"/>
      <c r="J431" s="249"/>
      <c r="K431" s="250"/>
      <c r="L431" s="249" t="str">
        <f t="shared" si="22"/>
        <v/>
      </c>
      <c r="M431" s="250" t="str">
        <f t="shared" si="23"/>
        <v/>
      </c>
    </row>
    <row r="432" spans="1:13">
      <c r="A432" s="256"/>
      <c r="B432" s="243"/>
      <c r="C432" s="251"/>
      <c r="D432" s="255"/>
      <c r="E432" s="246"/>
      <c r="F432" s="256"/>
      <c r="G432" s="251"/>
      <c r="H432" s="251"/>
      <c r="I432" s="257"/>
      <c r="J432" s="249"/>
      <c r="K432" s="250"/>
      <c r="L432" s="249" t="str">
        <f t="shared" si="22"/>
        <v/>
      </c>
      <c r="M432" s="250" t="str">
        <f t="shared" si="23"/>
        <v/>
      </c>
    </row>
    <row r="433" spans="1:13">
      <c r="A433" s="256"/>
      <c r="B433" s="243"/>
      <c r="C433" s="251"/>
      <c r="D433" s="255"/>
      <c r="E433" s="246"/>
      <c r="F433" s="256"/>
      <c r="G433" s="251"/>
      <c r="H433" s="251"/>
      <c r="I433" s="257"/>
      <c r="J433" s="249"/>
      <c r="K433" s="250"/>
      <c r="L433" s="249" t="str">
        <f t="shared" si="22"/>
        <v/>
      </c>
      <c r="M433" s="250" t="str">
        <f t="shared" si="23"/>
        <v/>
      </c>
    </row>
    <row r="434" spans="1:13">
      <c r="A434" s="256"/>
      <c r="B434" s="243"/>
      <c r="C434" s="251"/>
      <c r="D434" s="255"/>
      <c r="E434" s="246"/>
      <c r="F434" s="256"/>
      <c r="G434" s="251"/>
      <c r="H434" s="251"/>
      <c r="I434" s="257"/>
      <c r="J434" s="249"/>
      <c r="K434" s="250"/>
      <c r="L434" s="249" t="str">
        <f t="shared" si="22"/>
        <v/>
      </c>
      <c r="M434" s="250" t="str">
        <f t="shared" si="23"/>
        <v/>
      </c>
    </row>
    <row r="435" spans="1:13">
      <c r="A435" s="256"/>
      <c r="B435" s="243"/>
      <c r="C435" s="251"/>
      <c r="D435" s="255"/>
      <c r="E435" s="246"/>
      <c r="F435" s="256"/>
      <c r="G435" s="251"/>
      <c r="H435" s="251"/>
      <c r="I435" s="257"/>
      <c r="J435" s="249"/>
      <c r="K435" s="250"/>
      <c r="L435" s="249" t="str">
        <f t="shared" si="22"/>
        <v/>
      </c>
      <c r="M435" s="250" t="str">
        <f t="shared" si="23"/>
        <v/>
      </c>
    </row>
    <row r="436" spans="1:13">
      <c r="A436" s="256"/>
      <c r="B436" s="243"/>
      <c r="C436" s="251"/>
      <c r="D436" s="255"/>
      <c r="E436" s="246"/>
      <c r="F436" s="256"/>
      <c r="G436" s="251"/>
      <c r="H436" s="251"/>
      <c r="I436" s="257"/>
      <c r="J436" s="249"/>
      <c r="K436" s="250"/>
      <c r="L436" s="249" t="str">
        <f t="shared" si="22"/>
        <v/>
      </c>
      <c r="M436" s="250" t="str">
        <f t="shared" si="23"/>
        <v/>
      </c>
    </row>
    <row r="437" spans="1:13">
      <c r="A437" s="256"/>
      <c r="B437" s="243"/>
      <c r="C437" s="251"/>
      <c r="D437" s="255"/>
      <c r="E437" s="246"/>
      <c r="F437" s="256"/>
      <c r="G437" s="251"/>
      <c r="H437" s="251"/>
      <c r="I437" s="257"/>
      <c r="J437" s="249"/>
      <c r="K437" s="250"/>
      <c r="L437" s="249" t="str">
        <f t="shared" si="22"/>
        <v/>
      </c>
      <c r="M437" s="250" t="str">
        <f t="shared" si="23"/>
        <v/>
      </c>
    </row>
    <row r="438" spans="1:13">
      <c r="A438" s="256"/>
      <c r="B438" s="243"/>
      <c r="C438" s="251"/>
      <c r="D438" s="255"/>
      <c r="E438" s="246"/>
      <c r="F438" s="256"/>
      <c r="G438" s="251"/>
      <c r="H438" s="251"/>
      <c r="I438" s="257"/>
      <c r="J438" s="249"/>
      <c r="K438" s="250"/>
      <c r="L438" s="249" t="str">
        <f t="shared" si="22"/>
        <v/>
      </c>
      <c r="M438" s="250" t="str">
        <f t="shared" si="23"/>
        <v/>
      </c>
    </row>
    <row r="439" spans="1:13">
      <c r="A439" s="256"/>
      <c r="B439" s="243"/>
      <c r="C439" s="251"/>
      <c r="D439" s="255"/>
      <c r="E439" s="246"/>
      <c r="F439" s="256"/>
      <c r="G439" s="251"/>
      <c r="H439" s="251"/>
      <c r="I439" s="257"/>
      <c r="J439" s="249"/>
      <c r="K439" s="250"/>
      <c r="L439" s="249" t="str">
        <f t="shared" si="22"/>
        <v/>
      </c>
      <c r="M439" s="250" t="str">
        <f t="shared" si="23"/>
        <v/>
      </c>
    </row>
    <row r="440" spans="1:13">
      <c r="A440" s="256"/>
      <c r="B440" s="243"/>
      <c r="C440" s="251"/>
      <c r="D440" s="255"/>
      <c r="E440" s="246"/>
      <c r="F440" s="256"/>
      <c r="G440" s="251"/>
      <c r="H440" s="251"/>
      <c r="I440" s="257"/>
      <c r="J440" s="249"/>
      <c r="K440" s="250"/>
      <c r="L440" s="249" t="str">
        <f t="shared" si="22"/>
        <v/>
      </c>
      <c r="M440" s="250" t="str">
        <f t="shared" si="23"/>
        <v/>
      </c>
    </row>
    <row r="441" spans="1:13">
      <c r="A441" s="247"/>
      <c r="B441" s="243"/>
      <c r="C441" s="251"/>
      <c r="D441" s="252"/>
      <c r="E441" s="246"/>
      <c r="F441" s="247"/>
      <c r="G441" s="244"/>
      <c r="H441" s="244"/>
      <c r="I441" s="257"/>
      <c r="J441" s="249"/>
      <c r="K441" s="250"/>
      <c r="L441" s="249" t="str">
        <f t="shared" si="22"/>
        <v/>
      </c>
      <c r="M441" s="250" t="str">
        <f t="shared" si="23"/>
        <v/>
      </c>
    </row>
    <row r="442" spans="1:13">
      <c r="A442" s="256"/>
      <c r="B442" s="243"/>
      <c r="C442" s="251"/>
      <c r="D442" s="252"/>
      <c r="E442" s="262"/>
      <c r="F442" s="256"/>
      <c r="G442" s="251"/>
      <c r="H442" s="251"/>
      <c r="I442" s="257"/>
      <c r="J442" s="249"/>
      <c r="K442" s="250"/>
      <c r="L442" s="249" t="str">
        <f t="shared" si="22"/>
        <v/>
      </c>
      <c r="M442" s="250" t="str">
        <f t="shared" si="23"/>
        <v/>
      </c>
    </row>
    <row r="443" spans="1:13">
      <c r="A443" s="256"/>
      <c r="B443" s="243"/>
      <c r="C443" s="251"/>
      <c r="D443" s="252"/>
      <c r="E443" s="262"/>
      <c r="F443" s="256"/>
      <c r="G443" s="251"/>
      <c r="H443" s="251"/>
      <c r="I443" s="257"/>
      <c r="J443" s="249"/>
      <c r="K443" s="250"/>
      <c r="L443" s="249" t="str">
        <f t="shared" si="22"/>
        <v/>
      </c>
      <c r="M443" s="250" t="str">
        <f t="shared" si="23"/>
        <v/>
      </c>
    </row>
    <row r="444" spans="1:13">
      <c r="A444" s="256"/>
      <c r="B444" s="243"/>
      <c r="C444" s="251"/>
      <c r="D444" s="252"/>
      <c r="E444" s="262"/>
      <c r="F444" s="256"/>
      <c r="G444" s="251"/>
      <c r="H444" s="251"/>
      <c r="I444" s="257"/>
      <c r="J444" s="249"/>
      <c r="K444" s="250"/>
      <c r="L444" s="249" t="str">
        <f t="shared" si="22"/>
        <v/>
      </c>
      <c r="M444" s="250" t="str">
        <f t="shared" si="23"/>
        <v/>
      </c>
    </row>
    <row r="445" spans="1:13">
      <c r="A445" s="256"/>
      <c r="B445" s="243"/>
      <c r="C445" s="251"/>
      <c r="D445" s="252"/>
      <c r="E445" s="262"/>
      <c r="F445" s="256"/>
      <c r="G445" s="251"/>
      <c r="H445" s="251"/>
      <c r="I445" s="257"/>
      <c r="J445" s="249"/>
      <c r="K445" s="250"/>
      <c r="L445" s="249" t="str">
        <f t="shared" si="22"/>
        <v/>
      </c>
      <c r="M445" s="250" t="str">
        <f t="shared" si="23"/>
        <v/>
      </c>
    </row>
    <row r="446" spans="1:13">
      <c r="A446" s="256"/>
      <c r="B446" s="243"/>
      <c r="C446" s="251"/>
      <c r="D446" s="252"/>
      <c r="E446" s="262"/>
      <c r="F446" s="256"/>
      <c r="G446" s="251"/>
      <c r="H446" s="251"/>
      <c r="I446" s="257"/>
      <c r="J446" s="249"/>
      <c r="K446" s="250"/>
      <c r="L446" s="249" t="str">
        <f t="shared" si="22"/>
        <v/>
      </c>
      <c r="M446" s="250" t="str">
        <f t="shared" si="23"/>
        <v/>
      </c>
    </row>
    <row r="447" spans="1:13">
      <c r="A447" s="256"/>
      <c r="B447" s="243"/>
      <c r="C447" s="251"/>
      <c r="D447" s="252"/>
      <c r="E447" s="262"/>
      <c r="F447" s="256"/>
      <c r="G447" s="251"/>
      <c r="H447" s="251"/>
      <c r="I447" s="257"/>
      <c r="J447" s="249"/>
      <c r="K447" s="250"/>
      <c r="L447" s="249" t="str">
        <f t="shared" si="22"/>
        <v/>
      </c>
      <c r="M447" s="250" t="str">
        <f t="shared" si="23"/>
        <v/>
      </c>
    </row>
    <row r="448" spans="1:13">
      <c r="A448" s="256"/>
      <c r="B448" s="243"/>
      <c r="C448" s="251"/>
      <c r="D448" s="252"/>
      <c r="E448" s="262"/>
      <c r="F448" s="256"/>
      <c r="G448" s="251"/>
      <c r="H448" s="251"/>
      <c r="I448" s="257"/>
      <c r="J448" s="249"/>
      <c r="K448" s="250"/>
      <c r="L448" s="249" t="str">
        <f t="shared" si="22"/>
        <v/>
      </c>
      <c r="M448" s="250" t="str">
        <f t="shared" si="23"/>
        <v/>
      </c>
    </row>
    <row r="449" spans="1:13">
      <c r="A449" s="256"/>
      <c r="B449" s="243"/>
      <c r="C449" s="251"/>
      <c r="D449" s="252"/>
      <c r="E449" s="262"/>
      <c r="F449" s="256"/>
      <c r="G449" s="251"/>
      <c r="H449" s="251"/>
      <c r="I449" s="257"/>
      <c r="J449" s="249"/>
      <c r="K449" s="250"/>
      <c r="L449" s="249" t="str">
        <f t="shared" si="22"/>
        <v/>
      </c>
      <c r="M449" s="250" t="str">
        <f t="shared" si="23"/>
        <v/>
      </c>
    </row>
    <row r="450" spans="1:13">
      <c r="A450" s="256"/>
      <c r="B450" s="243"/>
      <c r="C450" s="251"/>
      <c r="D450" s="252"/>
      <c r="E450" s="262"/>
      <c r="F450" s="256"/>
      <c r="G450" s="251"/>
      <c r="H450" s="251"/>
      <c r="I450" s="257"/>
      <c r="J450" s="249"/>
      <c r="K450" s="250"/>
      <c r="L450" s="249" t="str">
        <f t="shared" ref="L450:L513" si="24">A450&amp;G450&amp;H450</f>
        <v/>
      </c>
      <c r="M450" s="250" t="str">
        <f t="shared" ref="M450:M513" si="25">B450&amp;F450&amp;H450&amp;C450</f>
        <v/>
      </c>
    </row>
    <row r="451" spans="1:13">
      <c r="A451" s="256"/>
      <c r="B451" s="243"/>
      <c r="C451" s="251"/>
      <c r="D451" s="252"/>
      <c r="E451" s="262"/>
      <c r="F451" s="256"/>
      <c r="G451" s="251"/>
      <c r="H451" s="251"/>
      <c r="I451" s="257"/>
      <c r="J451" s="249"/>
      <c r="K451" s="250"/>
      <c r="L451" s="249" t="str">
        <f t="shared" si="24"/>
        <v/>
      </c>
      <c r="M451" s="250" t="str">
        <f t="shared" si="25"/>
        <v/>
      </c>
    </row>
    <row r="452" spans="1:13">
      <c r="A452" s="256"/>
      <c r="B452" s="243"/>
      <c r="C452" s="251"/>
      <c r="D452" s="252"/>
      <c r="E452" s="262"/>
      <c r="F452" s="256"/>
      <c r="G452" s="251"/>
      <c r="H452" s="251"/>
      <c r="I452" s="257"/>
      <c r="J452" s="249"/>
      <c r="K452" s="250"/>
      <c r="L452" s="249" t="str">
        <f t="shared" si="24"/>
        <v/>
      </c>
      <c r="M452" s="250" t="str">
        <f t="shared" si="25"/>
        <v/>
      </c>
    </row>
    <row r="453" spans="1:13">
      <c r="A453" s="256"/>
      <c r="B453" s="243"/>
      <c r="C453" s="251"/>
      <c r="D453" s="252"/>
      <c r="E453" s="262"/>
      <c r="F453" s="256"/>
      <c r="G453" s="251"/>
      <c r="H453" s="251"/>
      <c r="I453" s="257"/>
      <c r="J453" s="249"/>
      <c r="K453" s="250"/>
      <c r="L453" s="249" t="str">
        <f t="shared" si="24"/>
        <v/>
      </c>
      <c r="M453" s="250" t="str">
        <f t="shared" si="25"/>
        <v/>
      </c>
    </row>
    <row r="454" spans="1:13">
      <c r="A454" s="256"/>
      <c r="B454" s="243"/>
      <c r="C454" s="251"/>
      <c r="D454" s="252"/>
      <c r="E454" s="262"/>
      <c r="F454" s="256"/>
      <c r="G454" s="251"/>
      <c r="H454" s="251"/>
      <c r="I454" s="257"/>
      <c r="J454" s="249"/>
      <c r="K454" s="250"/>
      <c r="L454" s="249" t="str">
        <f t="shared" si="24"/>
        <v/>
      </c>
      <c r="M454" s="250" t="str">
        <f t="shared" si="25"/>
        <v/>
      </c>
    </row>
    <row r="455" spans="1:13" ht="12" customHeight="1">
      <c r="A455" s="256"/>
      <c r="B455" s="243"/>
      <c r="C455" s="251"/>
      <c r="D455" s="252"/>
      <c r="E455" s="262"/>
      <c r="F455" s="256"/>
      <c r="G455" s="251"/>
      <c r="H455" s="251"/>
      <c r="I455" s="257"/>
      <c r="J455" s="249"/>
      <c r="K455" s="250"/>
      <c r="L455" s="249" t="str">
        <f t="shared" si="24"/>
        <v/>
      </c>
      <c r="M455" s="250" t="str">
        <f t="shared" si="25"/>
        <v/>
      </c>
    </row>
    <row r="456" spans="1:13">
      <c r="A456" s="247"/>
      <c r="B456" s="243"/>
      <c r="C456" s="244"/>
      <c r="D456" s="245"/>
      <c r="E456" s="246"/>
      <c r="F456" s="247"/>
      <c r="G456" s="244"/>
      <c r="H456" s="244"/>
      <c r="I456" s="257"/>
      <c r="J456" s="249"/>
      <c r="K456" s="250"/>
      <c r="L456" s="249" t="str">
        <f t="shared" si="24"/>
        <v/>
      </c>
      <c r="M456" s="250" t="str">
        <f t="shared" si="25"/>
        <v/>
      </c>
    </row>
    <row r="457" spans="1:13">
      <c r="A457" s="247"/>
      <c r="B457" s="243"/>
      <c r="C457" s="244"/>
      <c r="D457" s="245"/>
      <c r="E457" s="246"/>
      <c r="F457" s="247"/>
      <c r="G457" s="244"/>
      <c r="H457" s="244"/>
      <c r="I457" s="247"/>
      <c r="J457" s="249"/>
      <c r="K457" s="250"/>
      <c r="L457" s="249" t="str">
        <f t="shared" si="24"/>
        <v/>
      </c>
      <c r="M457" s="250" t="str">
        <f t="shared" si="25"/>
        <v/>
      </c>
    </row>
    <row r="458" spans="1:13">
      <c r="A458" s="256"/>
      <c r="B458" s="243"/>
      <c r="C458" s="251"/>
      <c r="D458" s="252"/>
      <c r="E458" s="262"/>
      <c r="F458" s="256"/>
      <c r="G458" s="251"/>
      <c r="H458" s="251"/>
      <c r="I458" s="257"/>
      <c r="J458" s="249"/>
      <c r="K458" s="250"/>
      <c r="L458" s="249" t="str">
        <f t="shared" si="24"/>
        <v/>
      </c>
      <c r="M458" s="250" t="str">
        <f t="shared" si="25"/>
        <v/>
      </c>
    </row>
    <row r="459" spans="1:13">
      <c r="A459" s="256"/>
      <c r="B459" s="243"/>
      <c r="C459" s="251"/>
      <c r="D459" s="252"/>
      <c r="E459" s="262"/>
      <c r="F459" s="256"/>
      <c r="G459" s="251"/>
      <c r="H459" s="251"/>
      <c r="I459" s="257"/>
      <c r="J459" s="249"/>
      <c r="K459" s="250"/>
      <c r="L459" s="249" t="str">
        <f t="shared" si="24"/>
        <v/>
      </c>
      <c r="M459" s="250" t="str">
        <f t="shared" si="25"/>
        <v/>
      </c>
    </row>
    <row r="460" spans="1:13">
      <c r="A460" s="256"/>
      <c r="B460" s="243"/>
      <c r="C460" s="251"/>
      <c r="D460" s="252"/>
      <c r="E460" s="262"/>
      <c r="F460" s="256"/>
      <c r="G460" s="251"/>
      <c r="H460" s="251"/>
      <c r="I460" s="257"/>
      <c r="J460" s="249"/>
      <c r="K460" s="250"/>
      <c r="L460" s="249" t="str">
        <f t="shared" si="24"/>
        <v/>
      </c>
      <c r="M460" s="250" t="str">
        <f t="shared" si="25"/>
        <v/>
      </c>
    </row>
    <row r="461" spans="1:13">
      <c r="A461" s="256"/>
      <c r="B461" s="243"/>
      <c r="C461" s="251"/>
      <c r="D461" s="252"/>
      <c r="E461" s="262"/>
      <c r="F461" s="256"/>
      <c r="G461" s="251"/>
      <c r="H461" s="251"/>
      <c r="I461" s="257"/>
      <c r="J461" s="249"/>
      <c r="K461" s="250"/>
      <c r="L461" s="249" t="str">
        <f t="shared" si="24"/>
        <v/>
      </c>
      <c r="M461" s="250" t="str">
        <f t="shared" si="25"/>
        <v/>
      </c>
    </row>
    <row r="462" spans="1:13">
      <c r="A462" s="256"/>
      <c r="B462" s="243"/>
      <c r="C462" s="251"/>
      <c r="D462" s="252"/>
      <c r="E462" s="262"/>
      <c r="F462" s="256"/>
      <c r="G462" s="251"/>
      <c r="H462" s="251"/>
      <c r="I462" s="257"/>
      <c r="J462" s="249"/>
      <c r="K462" s="250"/>
      <c r="L462" s="249" t="str">
        <f t="shared" si="24"/>
        <v/>
      </c>
      <c r="M462" s="250" t="str">
        <f t="shared" si="25"/>
        <v/>
      </c>
    </row>
    <row r="463" spans="1:13">
      <c r="A463" s="256"/>
      <c r="B463" s="243"/>
      <c r="C463" s="251"/>
      <c r="D463" s="252"/>
      <c r="E463" s="262"/>
      <c r="F463" s="256"/>
      <c r="G463" s="244"/>
      <c r="H463" s="251"/>
      <c r="I463" s="257"/>
      <c r="J463" s="249"/>
      <c r="K463" s="250"/>
      <c r="L463" s="249" t="str">
        <f t="shared" si="24"/>
        <v/>
      </c>
      <c r="M463" s="250" t="str">
        <f t="shared" si="25"/>
        <v/>
      </c>
    </row>
    <row r="464" spans="1:13">
      <c r="A464" s="256"/>
      <c r="B464" s="243"/>
      <c r="C464" s="251"/>
      <c r="D464" s="252"/>
      <c r="E464" s="246"/>
      <c r="F464" s="256"/>
      <c r="G464" s="244"/>
      <c r="H464" s="244"/>
      <c r="I464" s="257"/>
      <c r="J464" s="249"/>
      <c r="K464" s="250"/>
      <c r="L464" s="249" t="str">
        <f t="shared" si="24"/>
        <v/>
      </c>
      <c r="M464" s="250" t="str">
        <f t="shared" si="25"/>
        <v/>
      </c>
    </row>
    <row r="465" spans="1:13">
      <c r="A465" s="247"/>
      <c r="B465" s="243"/>
      <c r="C465" s="244"/>
      <c r="D465" s="245"/>
      <c r="E465" s="246"/>
      <c r="F465" s="247"/>
      <c r="G465" s="244"/>
      <c r="H465" s="244"/>
      <c r="I465" s="257"/>
      <c r="J465" s="249"/>
      <c r="K465" s="250"/>
      <c r="L465" s="249" t="str">
        <f t="shared" si="24"/>
        <v/>
      </c>
      <c r="M465" s="250" t="str">
        <f t="shared" si="25"/>
        <v/>
      </c>
    </row>
    <row r="466" spans="1:13">
      <c r="A466" s="247"/>
      <c r="B466" s="243"/>
      <c r="C466" s="244"/>
      <c r="D466" s="245"/>
      <c r="E466" s="246"/>
      <c r="F466" s="247"/>
      <c r="G466" s="244"/>
      <c r="H466" s="244"/>
      <c r="I466" s="257"/>
      <c r="J466" s="249"/>
      <c r="K466" s="250"/>
      <c r="L466" s="249" t="str">
        <f t="shared" si="24"/>
        <v/>
      </c>
      <c r="M466" s="250" t="str">
        <f t="shared" si="25"/>
        <v/>
      </c>
    </row>
    <row r="467" spans="1:13">
      <c r="A467" s="256"/>
      <c r="B467" s="243"/>
      <c r="C467" s="251"/>
      <c r="D467" s="255"/>
      <c r="E467" s="246"/>
      <c r="F467" s="256"/>
      <c r="G467" s="251"/>
      <c r="H467" s="251"/>
      <c r="I467" s="257"/>
      <c r="J467" s="249"/>
      <c r="K467" s="250"/>
      <c r="L467" s="249" t="str">
        <f t="shared" si="24"/>
        <v/>
      </c>
      <c r="M467" s="250" t="str">
        <f t="shared" si="25"/>
        <v/>
      </c>
    </row>
    <row r="468" spans="1:13">
      <c r="A468" s="256"/>
      <c r="B468" s="243"/>
      <c r="C468" s="251"/>
      <c r="D468" s="252"/>
      <c r="E468" s="262"/>
      <c r="F468" s="256"/>
      <c r="G468" s="251"/>
      <c r="H468" s="251"/>
      <c r="I468" s="257"/>
      <c r="J468" s="249"/>
      <c r="K468" s="250"/>
      <c r="L468" s="249" t="str">
        <f t="shared" si="24"/>
        <v/>
      </c>
      <c r="M468" s="250" t="str">
        <f t="shared" si="25"/>
        <v/>
      </c>
    </row>
    <row r="469" spans="1:13">
      <c r="A469" s="256"/>
      <c r="B469" s="243"/>
      <c r="C469" s="251"/>
      <c r="D469" s="252"/>
      <c r="E469" s="262"/>
      <c r="F469" s="256"/>
      <c r="G469" s="251"/>
      <c r="H469" s="251"/>
      <c r="I469" s="257"/>
      <c r="J469" s="249"/>
      <c r="K469" s="250"/>
      <c r="L469" s="249" t="str">
        <f t="shared" si="24"/>
        <v/>
      </c>
      <c r="M469" s="250" t="str">
        <f t="shared" si="25"/>
        <v/>
      </c>
    </row>
    <row r="470" spans="1:13">
      <c r="A470" s="247"/>
      <c r="B470" s="243"/>
      <c r="C470" s="244"/>
      <c r="D470" s="245"/>
      <c r="E470" s="246"/>
      <c r="F470" s="247"/>
      <c r="G470" s="244"/>
      <c r="H470" s="244"/>
      <c r="I470" s="257"/>
      <c r="J470" s="249"/>
      <c r="K470" s="250"/>
      <c r="L470" s="249" t="str">
        <f t="shared" si="24"/>
        <v/>
      </c>
      <c r="M470" s="250" t="str">
        <f t="shared" si="25"/>
        <v/>
      </c>
    </row>
    <row r="471" spans="1:13">
      <c r="A471" s="247"/>
      <c r="B471" s="243"/>
      <c r="C471" s="244"/>
      <c r="D471" s="245"/>
      <c r="E471" s="246"/>
      <c r="F471" s="247"/>
      <c r="G471" s="244"/>
      <c r="H471" s="244"/>
      <c r="I471" s="257"/>
      <c r="J471" s="249"/>
      <c r="K471" s="250"/>
      <c r="L471" s="249" t="str">
        <f t="shared" si="24"/>
        <v/>
      </c>
      <c r="M471" s="250" t="str">
        <f t="shared" si="25"/>
        <v/>
      </c>
    </row>
    <row r="472" spans="1:13">
      <c r="A472" s="247"/>
      <c r="B472" s="243"/>
      <c r="C472" s="244"/>
      <c r="D472" s="245"/>
      <c r="E472" s="246"/>
      <c r="F472" s="247"/>
      <c r="G472" s="244"/>
      <c r="H472" s="244"/>
      <c r="I472" s="257"/>
      <c r="J472" s="249"/>
      <c r="K472" s="250"/>
      <c r="L472" s="249" t="str">
        <f t="shared" si="24"/>
        <v/>
      </c>
      <c r="M472" s="250" t="str">
        <f t="shared" si="25"/>
        <v/>
      </c>
    </row>
    <row r="473" spans="1:13">
      <c r="A473" s="256"/>
      <c r="B473" s="243"/>
      <c r="C473" s="251"/>
      <c r="D473" s="255"/>
      <c r="E473" s="246"/>
      <c r="F473" s="256"/>
      <c r="G473" s="251"/>
      <c r="H473" s="251"/>
      <c r="I473" s="257"/>
      <c r="J473" s="249"/>
      <c r="K473" s="250"/>
      <c r="L473" s="249" t="str">
        <f t="shared" si="24"/>
        <v/>
      </c>
      <c r="M473" s="250" t="str">
        <f t="shared" si="25"/>
        <v/>
      </c>
    </row>
    <row r="474" spans="1:13">
      <c r="A474" s="256"/>
      <c r="B474" s="243"/>
      <c r="C474" s="251"/>
      <c r="D474" s="255"/>
      <c r="E474" s="246"/>
      <c r="F474" s="256"/>
      <c r="G474" s="251"/>
      <c r="H474" s="251"/>
      <c r="I474" s="257"/>
      <c r="J474" s="249"/>
      <c r="K474" s="250"/>
      <c r="L474" s="249" t="str">
        <f t="shared" si="24"/>
        <v/>
      </c>
      <c r="M474" s="250" t="str">
        <f t="shared" si="25"/>
        <v/>
      </c>
    </row>
    <row r="475" spans="1:13">
      <c r="A475" s="256"/>
      <c r="B475" s="243"/>
      <c r="C475" s="251"/>
      <c r="D475" s="255"/>
      <c r="E475" s="246"/>
      <c r="F475" s="256"/>
      <c r="G475" s="251"/>
      <c r="H475" s="251"/>
      <c r="I475" s="257"/>
      <c r="J475" s="249"/>
      <c r="K475" s="250"/>
      <c r="L475" s="249" t="str">
        <f t="shared" si="24"/>
        <v/>
      </c>
      <c r="M475" s="250" t="str">
        <f t="shared" si="25"/>
        <v/>
      </c>
    </row>
    <row r="476" spans="1:13">
      <c r="A476" s="256"/>
      <c r="B476" s="243"/>
      <c r="C476" s="251"/>
      <c r="D476" s="255"/>
      <c r="E476" s="246"/>
      <c r="F476" s="256"/>
      <c r="G476" s="251"/>
      <c r="H476" s="251"/>
      <c r="I476" s="257"/>
      <c r="J476" s="249"/>
      <c r="K476" s="250"/>
      <c r="L476" s="249" t="str">
        <f t="shared" si="24"/>
        <v/>
      </c>
      <c r="M476" s="250" t="str">
        <f t="shared" si="25"/>
        <v/>
      </c>
    </row>
    <row r="477" spans="1:13">
      <c r="A477" s="256"/>
      <c r="B477" s="243"/>
      <c r="C477" s="251"/>
      <c r="D477" s="255"/>
      <c r="E477" s="246"/>
      <c r="F477" s="256"/>
      <c r="G477" s="251"/>
      <c r="H477" s="251"/>
      <c r="I477" s="257"/>
      <c r="J477" s="249"/>
      <c r="K477" s="250"/>
      <c r="L477" s="249" t="str">
        <f t="shared" si="24"/>
        <v/>
      </c>
      <c r="M477" s="250" t="str">
        <f t="shared" si="25"/>
        <v/>
      </c>
    </row>
    <row r="478" spans="1:13">
      <c r="A478" s="256"/>
      <c r="B478" s="243"/>
      <c r="C478" s="251"/>
      <c r="D478" s="252"/>
      <c r="E478" s="262"/>
      <c r="F478" s="256"/>
      <c r="G478" s="251"/>
      <c r="H478" s="251"/>
      <c r="I478" s="257"/>
      <c r="J478" s="249"/>
      <c r="K478" s="250"/>
      <c r="L478" s="249" t="str">
        <f t="shared" si="24"/>
        <v/>
      </c>
      <c r="M478" s="250" t="str">
        <f t="shared" si="25"/>
        <v/>
      </c>
    </row>
    <row r="479" spans="1:13">
      <c r="A479" s="256"/>
      <c r="B479" s="243"/>
      <c r="C479" s="251"/>
      <c r="D479" s="252"/>
      <c r="E479" s="262"/>
      <c r="F479" s="256"/>
      <c r="G479" s="251"/>
      <c r="H479" s="251"/>
      <c r="I479" s="257"/>
      <c r="J479" s="249"/>
      <c r="K479" s="250"/>
      <c r="L479" s="249" t="str">
        <f t="shared" si="24"/>
        <v/>
      </c>
      <c r="M479" s="250" t="str">
        <f t="shared" si="25"/>
        <v/>
      </c>
    </row>
    <row r="480" spans="1:13">
      <c r="A480" s="256"/>
      <c r="B480" s="243"/>
      <c r="C480" s="251"/>
      <c r="D480" s="252"/>
      <c r="E480" s="262"/>
      <c r="F480" s="256"/>
      <c r="G480" s="251"/>
      <c r="H480" s="251"/>
      <c r="I480" s="257"/>
      <c r="J480" s="249"/>
      <c r="K480" s="250"/>
      <c r="L480" s="249" t="str">
        <f t="shared" si="24"/>
        <v/>
      </c>
      <c r="M480" s="250" t="str">
        <f t="shared" si="25"/>
        <v/>
      </c>
    </row>
    <row r="481" spans="1:13">
      <c r="A481" s="256"/>
      <c r="B481" s="243"/>
      <c r="C481" s="251"/>
      <c r="D481" s="252"/>
      <c r="E481" s="262"/>
      <c r="F481" s="256"/>
      <c r="G481" s="251"/>
      <c r="H481" s="251"/>
      <c r="I481" s="257"/>
      <c r="J481" s="249"/>
      <c r="K481" s="250"/>
      <c r="L481" s="249" t="str">
        <f t="shared" si="24"/>
        <v/>
      </c>
      <c r="M481" s="250" t="str">
        <f t="shared" si="25"/>
        <v/>
      </c>
    </row>
    <row r="482" spans="1:13">
      <c r="A482" s="256"/>
      <c r="B482" s="243"/>
      <c r="C482" s="251"/>
      <c r="D482" s="252"/>
      <c r="E482" s="262"/>
      <c r="F482" s="256"/>
      <c r="G482" s="251"/>
      <c r="H482" s="251"/>
      <c r="I482" s="257"/>
      <c r="J482" s="249"/>
      <c r="K482" s="250"/>
      <c r="L482" s="249" t="str">
        <f t="shared" si="24"/>
        <v/>
      </c>
      <c r="M482" s="250" t="str">
        <f t="shared" si="25"/>
        <v/>
      </c>
    </row>
    <row r="483" spans="1:13">
      <c r="A483" s="256"/>
      <c r="B483" s="243"/>
      <c r="C483" s="251"/>
      <c r="D483" s="252"/>
      <c r="E483" s="262"/>
      <c r="F483" s="256"/>
      <c r="G483" s="251"/>
      <c r="H483" s="251"/>
      <c r="I483" s="257"/>
      <c r="J483" s="249"/>
      <c r="K483" s="250"/>
      <c r="L483" s="249" t="str">
        <f t="shared" si="24"/>
        <v/>
      </c>
      <c r="M483" s="250" t="str">
        <f t="shared" si="25"/>
        <v/>
      </c>
    </row>
    <row r="484" spans="1:13">
      <c r="A484" s="256"/>
      <c r="B484" s="243"/>
      <c r="C484" s="251"/>
      <c r="D484" s="252"/>
      <c r="E484" s="262"/>
      <c r="F484" s="256"/>
      <c r="G484" s="251"/>
      <c r="H484" s="251"/>
      <c r="I484" s="257"/>
      <c r="J484" s="249"/>
      <c r="K484" s="250"/>
      <c r="L484" s="249" t="str">
        <f t="shared" si="24"/>
        <v/>
      </c>
      <c r="M484" s="250" t="str">
        <f t="shared" si="25"/>
        <v/>
      </c>
    </row>
    <row r="485" spans="1:13">
      <c r="A485" s="256"/>
      <c r="B485" s="243"/>
      <c r="C485" s="251"/>
      <c r="D485" s="252"/>
      <c r="E485" s="262"/>
      <c r="F485" s="256"/>
      <c r="G485" s="251"/>
      <c r="H485" s="251"/>
      <c r="I485" s="257"/>
      <c r="J485" s="249"/>
      <c r="K485" s="250"/>
      <c r="L485" s="249" t="str">
        <f t="shared" si="24"/>
        <v/>
      </c>
      <c r="M485" s="250" t="str">
        <f t="shared" si="25"/>
        <v/>
      </c>
    </row>
    <row r="486" spans="1:13">
      <c r="A486" s="256"/>
      <c r="B486" s="243"/>
      <c r="C486" s="251"/>
      <c r="D486" s="252"/>
      <c r="E486" s="262"/>
      <c r="F486" s="256"/>
      <c r="G486" s="251"/>
      <c r="H486" s="251"/>
      <c r="I486" s="257"/>
      <c r="J486" s="249"/>
      <c r="K486" s="250"/>
      <c r="L486" s="249" t="str">
        <f t="shared" si="24"/>
        <v/>
      </c>
      <c r="M486" s="250" t="str">
        <f t="shared" si="25"/>
        <v/>
      </c>
    </row>
    <row r="487" spans="1:13">
      <c r="A487" s="256"/>
      <c r="B487" s="243"/>
      <c r="C487" s="251"/>
      <c r="D487" s="252"/>
      <c r="E487" s="262"/>
      <c r="F487" s="256"/>
      <c r="G487" s="251"/>
      <c r="H487" s="251"/>
      <c r="I487" s="257"/>
      <c r="J487" s="249"/>
      <c r="K487" s="250"/>
      <c r="L487" s="249" t="str">
        <f t="shared" si="24"/>
        <v/>
      </c>
      <c r="M487" s="250" t="str">
        <f t="shared" si="25"/>
        <v/>
      </c>
    </row>
    <row r="488" spans="1:13">
      <c r="A488" s="256"/>
      <c r="B488" s="243"/>
      <c r="C488" s="251"/>
      <c r="D488" s="252"/>
      <c r="E488" s="262"/>
      <c r="F488" s="256"/>
      <c r="G488" s="244"/>
      <c r="H488" s="251"/>
      <c r="I488" s="257"/>
      <c r="J488" s="249"/>
      <c r="K488" s="250"/>
      <c r="L488" s="249" t="str">
        <f t="shared" si="24"/>
        <v/>
      </c>
      <c r="M488" s="250" t="str">
        <f t="shared" si="25"/>
        <v/>
      </c>
    </row>
    <row r="489" spans="1:13">
      <c r="A489" s="247"/>
      <c r="B489" s="243"/>
      <c r="C489" s="244"/>
      <c r="D489" s="245"/>
      <c r="E489" s="246"/>
      <c r="F489" s="247"/>
      <c r="G489" s="244"/>
      <c r="H489" s="244"/>
      <c r="I489" s="257"/>
      <c r="J489" s="249"/>
      <c r="K489" s="250"/>
      <c r="L489" s="249" t="str">
        <f t="shared" si="24"/>
        <v/>
      </c>
      <c r="M489" s="250" t="str">
        <f t="shared" si="25"/>
        <v/>
      </c>
    </row>
    <row r="490" spans="1:13">
      <c r="A490" s="256"/>
      <c r="B490" s="243"/>
      <c r="C490" s="251"/>
      <c r="D490" s="255"/>
      <c r="E490" s="246"/>
      <c r="F490" s="256"/>
      <c r="G490" s="251"/>
      <c r="H490" s="251"/>
      <c r="I490" s="257"/>
      <c r="J490" s="249"/>
      <c r="K490" s="250"/>
      <c r="L490" s="249" t="str">
        <f t="shared" si="24"/>
        <v/>
      </c>
      <c r="M490" s="250" t="str">
        <f t="shared" si="25"/>
        <v/>
      </c>
    </row>
    <row r="491" spans="1:13">
      <c r="A491" s="256"/>
      <c r="B491" s="243"/>
      <c r="C491" s="251"/>
      <c r="D491" s="255"/>
      <c r="E491" s="246"/>
      <c r="F491" s="256"/>
      <c r="G491" s="251"/>
      <c r="H491" s="251"/>
      <c r="I491" s="257"/>
      <c r="J491" s="249"/>
      <c r="K491" s="250"/>
      <c r="L491" s="249" t="str">
        <f t="shared" si="24"/>
        <v/>
      </c>
      <c r="M491" s="250" t="str">
        <f t="shared" si="25"/>
        <v/>
      </c>
    </row>
    <row r="492" spans="1:13">
      <c r="A492" s="256"/>
      <c r="B492" s="243"/>
      <c r="C492" s="251"/>
      <c r="D492" s="255"/>
      <c r="E492" s="246"/>
      <c r="F492" s="256"/>
      <c r="G492" s="251"/>
      <c r="H492" s="251"/>
      <c r="I492" s="257"/>
      <c r="J492" s="249"/>
      <c r="K492" s="250"/>
      <c r="L492" s="249" t="str">
        <f t="shared" si="24"/>
        <v/>
      </c>
      <c r="M492" s="250" t="str">
        <f t="shared" si="25"/>
        <v/>
      </c>
    </row>
    <row r="493" spans="1:13">
      <c r="A493" s="256"/>
      <c r="B493" s="243"/>
      <c r="C493" s="251"/>
      <c r="D493" s="255"/>
      <c r="E493" s="246"/>
      <c r="F493" s="256"/>
      <c r="G493" s="251"/>
      <c r="H493" s="251"/>
      <c r="I493" s="257"/>
      <c r="J493" s="249"/>
      <c r="K493" s="250"/>
      <c r="L493" s="249" t="str">
        <f t="shared" si="24"/>
        <v/>
      </c>
      <c r="M493" s="250" t="str">
        <f t="shared" si="25"/>
        <v/>
      </c>
    </row>
    <row r="494" spans="1:13">
      <c r="A494" s="256"/>
      <c r="B494" s="243"/>
      <c r="C494" s="251"/>
      <c r="D494" s="255"/>
      <c r="E494" s="246"/>
      <c r="F494" s="256"/>
      <c r="G494" s="251"/>
      <c r="H494" s="251"/>
      <c r="I494" s="257"/>
      <c r="J494" s="249"/>
      <c r="K494" s="250"/>
      <c r="L494" s="249" t="str">
        <f t="shared" si="24"/>
        <v/>
      </c>
      <c r="M494" s="250" t="str">
        <f t="shared" si="25"/>
        <v/>
      </c>
    </row>
    <row r="495" spans="1:13">
      <c r="A495" s="256"/>
      <c r="B495" s="243"/>
      <c r="C495" s="251"/>
      <c r="D495" s="255"/>
      <c r="E495" s="246"/>
      <c r="F495" s="256"/>
      <c r="G495" s="251"/>
      <c r="H495" s="251"/>
      <c r="I495" s="257"/>
      <c r="J495" s="249"/>
      <c r="K495" s="250"/>
      <c r="L495" s="249" t="str">
        <f t="shared" si="24"/>
        <v/>
      </c>
      <c r="M495" s="250" t="str">
        <f t="shared" si="25"/>
        <v/>
      </c>
    </row>
    <row r="496" spans="1:13">
      <c r="A496" s="256"/>
      <c r="B496" s="243"/>
      <c r="C496" s="251"/>
      <c r="D496" s="252"/>
      <c r="E496" s="262"/>
      <c r="F496" s="256"/>
      <c r="G496" s="251"/>
      <c r="H496" s="251"/>
      <c r="I496" s="257"/>
      <c r="J496" s="249"/>
      <c r="K496" s="250"/>
      <c r="L496" s="249" t="str">
        <f t="shared" si="24"/>
        <v/>
      </c>
      <c r="M496" s="250" t="str">
        <f t="shared" si="25"/>
        <v/>
      </c>
    </row>
    <row r="497" spans="1:13">
      <c r="A497" s="256"/>
      <c r="B497" s="243"/>
      <c r="C497" s="251"/>
      <c r="D497" s="252"/>
      <c r="E497" s="262"/>
      <c r="F497" s="256"/>
      <c r="G497" s="251"/>
      <c r="H497" s="251"/>
      <c r="I497" s="257"/>
      <c r="J497" s="249"/>
      <c r="K497" s="250"/>
      <c r="L497" s="249" t="str">
        <f t="shared" si="24"/>
        <v/>
      </c>
      <c r="M497" s="250" t="str">
        <f t="shared" si="25"/>
        <v/>
      </c>
    </row>
    <row r="498" spans="1:13">
      <c r="A498" s="256"/>
      <c r="B498" s="243"/>
      <c r="C498" s="251"/>
      <c r="D498" s="252"/>
      <c r="E498" s="262"/>
      <c r="F498" s="256"/>
      <c r="G498" s="251"/>
      <c r="H498" s="251"/>
      <c r="I498" s="257"/>
      <c r="J498" s="249"/>
      <c r="K498" s="250"/>
      <c r="L498" s="249" t="str">
        <f t="shared" si="24"/>
        <v/>
      </c>
      <c r="M498" s="250" t="str">
        <f t="shared" si="25"/>
        <v/>
      </c>
    </row>
    <row r="499" spans="1:13">
      <c r="A499" s="247"/>
      <c r="B499" s="243"/>
      <c r="C499" s="244"/>
      <c r="D499" s="245"/>
      <c r="E499" s="246"/>
      <c r="F499" s="247"/>
      <c r="G499" s="244"/>
      <c r="H499" s="244"/>
      <c r="I499" s="257"/>
      <c r="J499" s="249"/>
      <c r="K499" s="250"/>
      <c r="L499" s="249" t="str">
        <f t="shared" si="24"/>
        <v/>
      </c>
      <c r="M499" s="250" t="str">
        <f t="shared" si="25"/>
        <v/>
      </c>
    </row>
    <row r="500" spans="1:13">
      <c r="A500" s="247"/>
      <c r="B500" s="243"/>
      <c r="C500" s="244"/>
      <c r="D500" s="245"/>
      <c r="E500" s="246"/>
      <c r="F500" s="247"/>
      <c r="G500" s="244"/>
      <c r="H500" s="244"/>
      <c r="I500" s="257"/>
      <c r="J500" s="249"/>
      <c r="K500" s="250"/>
      <c r="L500" s="249" t="str">
        <f t="shared" si="24"/>
        <v/>
      </c>
      <c r="M500" s="250" t="str">
        <f t="shared" si="25"/>
        <v/>
      </c>
    </row>
    <row r="501" spans="1:13">
      <c r="A501" s="256"/>
      <c r="B501" s="243"/>
      <c r="C501" s="251"/>
      <c r="D501" s="255"/>
      <c r="E501" s="246"/>
      <c r="F501" s="256"/>
      <c r="G501" s="251"/>
      <c r="H501" s="251"/>
      <c r="I501" s="257"/>
      <c r="J501" s="249"/>
      <c r="K501" s="250"/>
      <c r="L501" s="249" t="str">
        <f t="shared" si="24"/>
        <v/>
      </c>
      <c r="M501" s="250" t="str">
        <f t="shared" si="25"/>
        <v/>
      </c>
    </row>
    <row r="502" spans="1:13">
      <c r="A502" s="256"/>
      <c r="B502" s="243"/>
      <c r="C502" s="251"/>
      <c r="D502" s="252"/>
      <c r="E502" s="262"/>
      <c r="F502" s="256"/>
      <c r="G502" s="244"/>
      <c r="H502" s="251"/>
      <c r="I502" s="257"/>
      <c r="J502" s="249"/>
      <c r="K502" s="250"/>
      <c r="L502" s="249" t="str">
        <f t="shared" si="24"/>
        <v/>
      </c>
      <c r="M502" s="250" t="str">
        <f t="shared" si="25"/>
        <v/>
      </c>
    </row>
    <row r="503" spans="1:13">
      <c r="A503" s="247"/>
      <c r="B503" s="243"/>
      <c r="C503" s="244"/>
      <c r="D503" s="245"/>
      <c r="E503" s="246"/>
      <c r="F503" s="247"/>
      <c r="G503" s="244"/>
      <c r="H503" s="244"/>
      <c r="I503" s="257"/>
      <c r="J503" s="249"/>
      <c r="K503" s="250"/>
      <c r="L503" s="249" t="str">
        <f t="shared" si="24"/>
        <v/>
      </c>
      <c r="M503" s="250" t="str">
        <f t="shared" si="25"/>
        <v/>
      </c>
    </row>
    <row r="504" spans="1:13">
      <c r="A504" s="256"/>
      <c r="B504" s="243"/>
      <c r="C504" s="251"/>
      <c r="D504" s="252"/>
      <c r="E504" s="262"/>
      <c r="F504" s="256"/>
      <c r="G504" s="251"/>
      <c r="H504" s="251"/>
      <c r="I504" s="257"/>
      <c r="J504" s="249"/>
      <c r="K504" s="250"/>
      <c r="L504" s="249" t="str">
        <f t="shared" si="24"/>
        <v/>
      </c>
      <c r="M504" s="250" t="str">
        <f t="shared" si="25"/>
        <v/>
      </c>
    </row>
    <row r="505" spans="1:13">
      <c r="A505" s="256"/>
      <c r="B505" s="243"/>
      <c r="C505" s="251"/>
      <c r="D505" s="252"/>
      <c r="E505" s="262"/>
      <c r="F505" s="256"/>
      <c r="G505" s="251"/>
      <c r="H505" s="251"/>
      <c r="I505" s="257"/>
      <c r="J505" s="249"/>
      <c r="K505" s="250"/>
      <c r="L505" s="249" t="str">
        <f t="shared" si="24"/>
        <v/>
      </c>
      <c r="M505" s="250" t="str">
        <f t="shared" si="25"/>
        <v/>
      </c>
    </row>
    <row r="506" spans="1:13">
      <c r="A506" s="256"/>
      <c r="B506" s="243"/>
      <c r="C506" s="251"/>
      <c r="D506" s="252"/>
      <c r="E506" s="262"/>
      <c r="F506" s="256"/>
      <c r="G506" s="251"/>
      <c r="H506" s="251"/>
      <c r="I506" s="257"/>
      <c r="J506" s="249"/>
      <c r="K506" s="250"/>
      <c r="L506" s="249" t="str">
        <f t="shared" si="24"/>
        <v/>
      </c>
      <c r="M506" s="250" t="str">
        <f t="shared" si="25"/>
        <v/>
      </c>
    </row>
    <row r="507" spans="1:13">
      <c r="A507" s="256"/>
      <c r="B507" s="243"/>
      <c r="C507" s="251"/>
      <c r="D507" s="252"/>
      <c r="E507" s="262"/>
      <c r="F507" s="256"/>
      <c r="G507" s="251"/>
      <c r="H507" s="251"/>
      <c r="I507" s="257"/>
      <c r="J507" s="249"/>
      <c r="K507" s="250"/>
      <c r="L507" s="249" t="str">
        <f t="shared" si="24"/>
        <v/>
      </c>
      <c r="M507" s="250" t="str">
        <f t="shared" si="25"/>
        <v/>
      </c>
    </row>
    <row r="508" spans="1:13">
      <c r="A508" s="247"/>
      <c r="B508" s="243"/>
      <c r="C508" s="251"/>
      <c r="D508" s="252"/>
      <c r="E508" s="246"/>
      <c r="F508" s="247"/>
      <c r="G508" s="244"/>
      <c r="H508" s="244"/>
      <c r="I508" s="257"/>
      <c r="J508" s="249"/>
      <c r="K508" s="250"/>
      <c r="L508" s="249" t="str">
        <f t="shared" si="24"/>
        <v/>
      </c>
      <c r="M508" s="250" t="str">
        <f t="shared" si="25"/>
        <v/>
      </c>
    </row>
    <row r="509" spans="1:13">
      <c r="A509" s="247"/>
      <c r="B509" s="243"/>
      <c r="C509" s="251"/>
      <c r="D509" s="252"/>
      <c r="E509" s="246"/>
      <c r="F509" s="247"/>
      <c r="G509" s="244"/>
      <c r="H509" s="244"/>
      <c r="I509" s="257"/>
      <c r="J509" s="249"/>
      <c r="K509" s="250"/>
      <c r="L509" s="249" t="str">
        <f t="shared" si="24"/>
        <v/>
      </c>
      <c r="M509" s="250" t="str">
        <f t="shared" si="25"/>
        <v/>
      </c>
    </row>
    <row r="510" spans="1:13">
      <c r="A510" s="247"/>
      <c r="B510" s="243"/>
      <c r="C510" s="263"/>
      <c r="D510" s="261"/>
      <c r="E510" s="246"/>
      <c r="F510" s="247"/>
      <c r="G510" s="244"/>
      <c r="H510" s="244"/>
      <c r="I510" s="257"/>
      <c r="J510" s="249"/>
      <c r="K510" s="250"/>
      <c r="L510" s="249" t="str">
        <f t="shared" si="24"/>
        <v/>
      </c>
      <c r="M510" s="250" t="str">
        <f t="shared" si="25"/>
        <v/>
      </c>
    </row>
    <row r="511" spans="1:13">
      <c r="A511" s="247"/>
      <c r="B511" s="243"/>
      <c r="C511" s="263"/>
      <c r="D511" s="261"/>
      <c r="E511" s="246"/>
      <c r="F511" s="247"/>
      <c r="G511" s="244"/>
      <c r="H511" s="244"/>
      <c r="I511" s="257"/>
      <c r="J511" s="249"/>
      <c r="K511" s="250"/>
      <c r="L511" s="249" t="str">
        <f t="shared" si="24"/>
        <v/>
      </c>
      <c r="M511" s="250" t="str">
        <f t="shared" si="25"/>
        <v/>
      </c>
    </row>
    <row r="512" spans="1:13">
      <c r="A512" s="247"/>
      <c r="B512" s="243"/>
      <c r="C512" s="263"/>
      <c r="D512" s="261"/>
      <c r="E512" s="246"/>
      <c r="F512" s="247"/>
      <c r="G512" s="244"/>
      <c r="H512" s="244"/>
      <c r="I512" s="257"/>
      <c r="J512" s="249"/>
      <c r="K512" s="250"/>
      <c r="L512" s="249" t="str">
        <f t="shared" si="24"/>
        <v/>
      </c>
      <c r="M512" s="250" t="str">
        <f t="shared" si="25"/>
        <v/>
      </c>
    </row>
    <row r="513" spans="1:13">
      <c r="A513" s="247"/>
      <c r="B513" s="243"/>
      <c r="C513" s="263"/>
      <c r="D513" s="261"/>
      <c r="E513" s="246"/>
      <c r="F513" s="247"/>
      <c r="G513" s="244"/>
      <c r="H513" s="244"/>
      <c r="I513" s="257"/>
      <c r="J513" s="249"/>
      <c r="K513" s="250"/>
      <c r="L513" s="249" t="str">
        <f t="shared" si="24"/>
        <v/>
      </c>
      <c r="M513" s="250" t="str">
        <f t="shared" si="25"/>
        <v/>
      </c>
    </row>
    <row r="514" spans="1:13">
      <c r="A514" s="247"/>
      <c r="B514" s="243"/>
      <c r="C514" s="263"/>
      <c r="D514" s="261"/>
      <c r="E514" s="246"/>
      <c r="F514" s="247"/>
      <c r="G514" s="244"/>
      <c r="H514" s="244"/>
      <c r="I514" s="257"/>
      <c r="J514" s="249"/>
      <c r="K514" s="250"/>
      <c r="L514" s="249" t="str">
        <f t="shared" ref="L514:L564" si="26">A514&amp;G514&amp;H514</f>
        <v/>
      </c>
      <c r="M514" s="250" t="str">
        <f t="shared" ref="M514:M564" si="27">B514&amp;F514&amp;H514&amp;C514</f>
        <v/>
      </c>
    </row>
    <row r="515" spans="1:13">
      <c r="A515" s="247"/>
      <c r="B515" s="243"/>
      <c r="C515" s="263"/>
      <c r="D515" s="261"/>
      <c r="E515" s="246"/>
      <c r="F515" s="247"/>
      <c r="G515" s="244"/>
      <c r="H515" s="244"/>
      <c r="I515" s="257"/>
      <c r="J515" s="249"/>
      <c r="K515" s="250"/>
      <c r="L515" s="249" t="str">
        <f t="shared" si="26"/>
        <v/>
      </c>
      <c r="M515" s="250" t="str">
        <f t="shared" si="27"/>
        <v/>
      </c>
    </row>
    <row r="516" spans="1:13">
      <c r="A516" s="247"/>
      <c r="B516" s="243"/>
      <c r="C516" s="263"/>
      <c r="D516" s="261"/>
      <c r="E516" s="246"/>
      <c r="F516" s="247"/>
      <c r="G516" s="244"/>
      <c r="H516" s="244"/>
      <c r="I516" s="257"/>
      <c r="J516" s="249"/>
      <c r="K516" s="250"/>
      <c r="L516" s="249" t="str">
        <f t="shared" si="26"/>
        <v/>
      </c>
      <c r="M516" s="250" t="str">
        <f t="shared" si="27"/>
        <v/>
      </c>
    </row>
    <row r="517" spans="1:13">
      <c r="A517" s="247"/>
      <c r="B517" s="243"/>
      <c r="C517" s="263"/>
      <c r="D517" s="261"/>
      <c r="E517" s="246"/>
      <c r="F517" s="247"/>
      <c r="G517" s="244"/>
      <c r="H517" s="244"/>
      <c r="I517" s="257"/>
      <c r="J517" s="249"/>
      <c r="K517" s="250"/>
      <c r="L517" s="249" t="str">
        <f t="shared" si="26"/>
        <v/>
      </c>
      <c r="M517" s="250" t="str">
        <f t="shared" si="27"/>
        <v/>
      </c>
    </row>
    <row r="518" spans="1:13">
      <c r="A518" s="247"/>
      <c r="B518" s="243"/>
      <c r="C518" s="263"/>
      <c r="D518" s="261"/>
      <c r="E518" s="246"/>
      <c r="F518" s="247"/>
      <c r="G518" s="244"/>
      <c r="H518" s="244"/>
      <c r="I518" s="257"/>
      <c r="J518" s="249"/>
      <c r="K518" s="250"/>
      <c r="L518" s="249" t="str">
        <f t="shared" si="26"/>
        <v/>
      </c>
      <c r="M518" s="250" t="str">
        <f t="shared" si="27"/>
        <v/>
      </c>
    </row>
    <row r="519" spans="1:13">
      <c r="A519" s="247"/>
      <c r="B519" s="243"/>
      <c r="C519" s="263"/>
      <c r="D519" s="261"/>
      <c r="E519" s="246"/>
      <c r="F519" s="247"/>
      <c r="G519" s="244"/>
      <c r="H519" s="244"/>
      <c r="I519" s="257"/>
      <c r="J519" s="249"/>
      <c r="K519" s="250"/>
      <c r="L519" s="249" t="str">
        <f t="shared" si="26"/>
        <v/>
      </c>
      <c r="M519" s="250" t="str">
        <f t="shared" si="27"/>
        <v/>
      </c>
    </row>
    <row r="520" spans="1:13">
      <c r="A520" s="247"/>
      <c r="B520" s="243"/>
      <c r="C520" s="263"/>
      <c r="D520" s="261"/>
      <c r="E520" s="246"/>
      <c r="F520" s="247"/>
      <c r="G520" s="244"/>
      <c r="H520" s="244"/>
      <c r="I520" s="257"/>
      <c r="J520" s="249"/>
      <c r="K520" s="250"/>
      <c r="L520" s="249" t="str">
        <f t="shared" si="26"/>
        <v/>
      </c>
      <c r="M520" s="250" t="str">
        <f t="shared" si="27"/>
        <v/>
      </c>
    </row>
    <row r="521" spans="1:13">
      <c r="A521" s="247"/>
      <c r="B521" s="243"/>
      <c r="C521" s="263"/>
      <c r="D521" s="261"/>
      <c r="E521" s="246"/>
      <c r="F521" s="247"/>
      <c r="G521" s="244"/>
      <c r="H521" s="244"/>
      <c r="I521" s="257"/>
      <c r="J521" s="249"/>
      <c r="K521" s="250"/>
      <c r="L521" s="249" t="str">
        <f t="shared" si="26"/>
        <v/>
      </c>
      <c r="M521" s="250" t="str">
        <f t="shared" si="27"/>
        <v/>
      </c>
    </row>
    <row r="522" spans="1:13">
      <c r="A522" s="247"/>
      <c r="B522" s="243"/>
      <c r="C522" s="263"/>
      <c r="D522" s="261"/>
      <c r="E522" s="246"/>
      <c r="F522" s="247"/>
      <c r="G522" s="244"/>
      <c r="H522" s="244"/>
      <c r="I522" s="257"/>
      <c r="J522" s="249"/>
      <c r="K522" s="250"/>
      <c r="L522" s="249" t="str">
        <f t="shared" si="26"/>
        <v/>
      </c>
      <c r="M522" s="250" t="str">
        <f t="shared" si="27"/>
        <v/>
      </c>
    </row>
    <row r="523" spans="1:13">
      <c r="A523" s="247"/>
      <c r="B523" s="243"/>
      <c r="C523" s="263"/>
      <c r="D523" s="261"/>
      <c r="E523" s="246"/>
      <c r="F523" s="247"/>
      <c r="G523" s="244"/>
      <c r="H523" s="244"/>
      <c r="I523" s="257"/>
      <c r="J523" s="249"/>
      <c r="K523" s="250"/>
      <c r="L523" s="249" t="str">
        <f t="shared" si="26"/>
        <v/>
      </c>
      <c r="M523" s="250" t="str">
        <f t="shared" si="27"/>
        <v/>
      </c>
    </row>
    <row r="524" spans="1:13">
      <c r="A524" s="247"/>
      <c r="B524" s="243"/>
      <c r="C524" s="263"/>
      <c r="D524" s="261"/>
      <c r="E524" s="246"/>
      <c r="F524" s="247"/>
      <c r="G524" s="244"/>
      <c r="H524" s="244"/>
      <c r="I524" s="257"/>
      <c r="J524" s="249"/>
      <c r="K524" s="250"/>
      <c r="L524" s="249" t="str">
        <f t="shared" si="26"/>
        <v/>
      </c>
      <c r="M524" s="250" t="str">
        <f t="shared" si="27"/>
        <v/>
      </c>
    </row>
    <row r="525" spans="1:13">
      <c r="A525" s="247"/>
      <c r="B525" s="243"/>
      <c r="C525" s="263"/>
      <c r="D525" s="261"/>
      <c r="E525" s="246"/>
      <c r="F525" s="247"/>
      <c r="G525" s="244"/>
      <c r="H525" s="244"/>
      <c r="I525" s="257"/>
      <c r="J525" s="249"/>
      <c r="K525" s="250"/>
      <c r="L525" s="249" t="str">
        <f t="shared" si="26"/>
        <v/>
      </c>
      <c r="M525" s="250" t="str">
        <f t="shared" si="27"/>
        <v/>
      </c>
    </row>
    <row r="526" spans="1:13">
      <c r="A526" s="247"/>
      <c r="B526" s="243"/>
      <c r="C526" s="263"/>
      <c r="D526" s="261"/>
      <c r="E526" s="246"/>
      <c r="F526" s="247"/>
      <c r="G526" s="244"/>
      <c r="H526" s="244"/>
      <c r="I526" s="257"/>
      <c r="J526" s="249"/>
      <c r="K526" s="250"/>
      <c r="L526" s="249" t="str">
        <f t="shared" si="26"/>
        <v/>
      </c>
      <c r="M526" s="250" t="str">
        <f t="shared" si="27"/>
        <v/>
      </c>
    </row>
    <row r="527" spans="1:13">
      <c r="A527" s="247"/>
      <c r="B527" s="243"/>
      <c r="C527" s="263"/>
      <c r="D527" s="261"/>
      <c r="E527" s="246"/>
      <c r="F527" s="247"/>
      <c r="G527" s="244"/>
      <c r="H527" s="244"/>
      <c r="I527" s="257"/>
      <c r="J527" s="249"/>
      <c r="K527" s="250"/>
      <c r="L527" s="249" t="str">
        <f t="shared" si="26"/>
        <v/>
      </c>
      <c r="M527" s="250" t="str">
        <f t="shared" si="27"/>
        <v/>
      </c>
    </row>
    <row r="528" spans="1:13">
      <c r="A528" s="247"/>
      <c r="B528" s="243"/>
      <c r="C528" s="263"/>
      <c r="D528" s="261"/>
      <c r="E528" s="246"/>
      <c r="F528" s="247"/>
      <c r="G528" s="244"/>
      <c r="H528" s="244"/>
      <c r="I528" s="257"/>
      <c r="J528" s="249"/>
      <c r="K528" s="250"/>
      <c r="L528" s="249" t="str">
        <f t="shared" si="26"/>
        <v/>
      </c>
      <c r="M528" s="250" t="str">
        <f t="shared" si="27"/>
        <v/>
      </c>
    </row>
    <row r="529" spans="1:13">
      <c r="A529" s="247"/>
      <c r="B529" s="243"/>
      <c r="C529" s="263"/>
      <c r="D529" s="261"/>
      <c r="E529" s="246"/>
      <c r="F529" s="247"/>
      <c r="G529" s="244"/>
      <c r="H529" s="244"/>
      <c r="I529" s="257"/>
      <c r="J529" s="249"/>
      <c r="K529" s="250"/>
      <c r="L529" s="249" t="str">
        <f t="shared" si="26"/>
        <v/>
      </c>
      <c r="M529" s="250" t="str">
        <f t="shared" si="27"/>
        <v/>
      </c>
    </row>
    <row r="530" spans="1:13">
      <c r="A530" s="247"/>
      <c r="B530" s="243"/>
      <c r="C530" s="251"/>
      <c r="D530" s="252"/>
      <c r="E530" s="246"/>
      <c r="F530" s="247"/>
      <c r="G530" s="244"/>
      <c r="H530" s="244"/>
      <c r="I530" s="257"/>
      <c r="J530" s="249"/>
      <c r="K530" s="250"/>
      <c r="L530" s="249" t="str">
        <f t="shared" si="26"/>
        <v/>
      </c>
      <c r="M530" s="250" t="str">
        <f t="shared" si="27"/>
        <v/>
      </c>
    </row>
    <row r="531" spans="1:13">
      <c r="A531" s="256"/>
      <c r="B531" s="243"/>
      <c r="C531" s="251"/>
      <c r="D531" s="252"/>
      <c r="E531" s="262"/>
      <c r="F531" s="256"/>
      <c r="G531" s="251"/>
      <c r="H531" s="251"/>
      <c r="I531" s="257"/>
      <c r="J531" s="249"/>
      <c r="K531" s="250"/>
      <c r="L531" s="249" t="str">
        <f t="shared" si="26"/>
        <v/>
      </c>
      <c r="M531" s="250" t="str">
        <f t="shared" si="27"/>
        <v/>
      </c>
    </row>
    <row r="532" spans="1:13">
      <c r="A532" s="256"/>
      <c r="B532" s="243"/>
      <c r="C532" s="251"/>
      <c r="D532" s="252"/>
      <c r="E532" s="262"/>
      <c r="F532" s="256"/>
      <c r="G532" s="251"/>
      <c r="H532" s="251"/>
      <c r="I532" s="257"/>
      <c r="J532" s="249"/>
      <c r="K532" s="250"/>
      <c r="L532" s="249" t="str">
        <f t="shared" si="26"/>
        <v/>
      </c>
      <c r="M532" s="250" t="str">
        <f t="shared" si="27"/>
        <v/>
      </c>
    </row>
    <row r="533" spans="1:13">
      <c r="A533" s="256"/>
      <c r="B533" s="243"/>
      <c r="C533" s="251"/>
      <c r="D533" s="252"/>
      <c r="E533" s="262"/>
      <c r="F533" s="256"/>
      <c r="G533" s="251"/>
      <c r="H533" s="251"/>
      <c r="I533" s="257"/>
      <c r="J533" s="249"/>
      <c r="K533" s="250"/>
      <c r="L533" s="249" t="str">
        <f t="shared" si="26"/>
        <v/>
      </c>
      <c r="M533" s="250" t="str">
        <f t="shared" si="27"/>
        <v/>
      </c>
    </row>
    <row r="534" spans="1:13">
      <c r="A534" s="247"/>
      <c r="B534" s="243"/>
      <c r="C534" s="244"/>
      <c r="D534" s="245"/>
      <c r="E534" s="246"/>
      <c r="F534" s="247"/>
      <c r="G534" s="244"/>
      <c r="H534" s="244"/>
      <c r="I534" s="257"/>
      <c r="J534" s="249"/>
      <c r="K534" s="250"/>
      <c r="L534" s="249" t="str">
        <f t="shared" si="26"/>
        <v/>
      </c>
      <c r="M534" s="250" t="str">
        <f t="shared" si="27"/>
        <v/>
      </c>
    </row>
    <row r="535" spans="1:13">
      <c r="A535" s="256"/>
      <c r="B535" s="243"/>
      <c r="C535" s="251"/>
      <c r="D535" s="252"/>
      <c r="E535" s="246"/>
      <c r="F535" s="256"/>
      <c r="G535" s="251"/>
      <c r="H535" s="251"/>
      <c r="I535" s="257"/>
      <c r="J535" s="249"/>
      <c r="K535" s="250"/>
      <c r="L535" s="249" t="str">
        <f t="shared" si="26"/>
        <v/>
      </c>
      <c r="M535" s="250" t="str">
        <f t="shared" si="27"/>
        <v/>
      </c>
    </row>
    <row r="536" spans="1:13">
      <c r="A536" s="256"/>
      <c r="B536" s="243"/>
      <c r="C536" s="251"/>
      <c r="D536" s="252"/>
      <c r="E536" s="262"/>
      <c r="F536" s="256"/>
      <c r="G536" s="251"/>
      <c r="H536" s="251"/>
      <c r="I536" s="257"/>
      <c r="J536" s="249"/>
      <c r="K536" s="250"/>
      <c r="L536" s="249" t="str">
        <f t="shared" si="26"/>
        <v/>
      </c>
      <c r="M536" s="250" t="str">
        <f t="shared" si="27"/>
        <v/>
      </c>
    </row>
    <row r="537" spans="1:13">
      <c r="A537" s="256"/>
      <c r="B537" s="243"/>
      <c r="C537" s="251"/>
      <c r="D537" s="252"/>
      <c r="E537" s="262"/>
      <c r="F537" s="256"/>
      <c r="G537" s="251"/>
      <c r="H537" s="251"/>
      <c r="I537" s="257"/>
      <c r="J537" s="249"/>
      <c r="K537" s="250"/>
      <c r="L537" s="249" t="str">
        <f t="shared" si="26"/>
        <v/>
      </c>
      <c r="M537" s="250" t="str">
        <f t="shared" si="27"/>
        <v/>
      </c>
    </row>
    <row r="538" spans="1:13">
      <c r="A538" s="256"/>
      <c r="B538" s="243"/>
      <c r="C538" s="251"/>
      <c r="D538" s="252"/>
      <c r="E538" s="262"/>
      <c r="F538" s="256"/>
      <c r="G538" s="251"/>
      <c r="H538" s="251"/>
      <c r="I538" s="257"/>
      <c r="J538" s="249"/>
      <c r="K538" s="250"/>
      <c r="L538" s="249" t="str">
        <f t="shared" si="26"/>
        <v/>
      </c>
      <c r="M538" s="250" t="str">
        <f t="shared" si="27"/>
        <v/>
      </c>
    </row>
    <row r="539" spans="1:13">
      <c r="A539" s="256"/>
      <c r="B539" s="243"/>
      <c r="C539" s="251"/>
      <c r="D539" s="252"/>
      <c r="E539" s="262"/>
      <c r="F539" s="256"/>
      <c r="G539" s="251"/>
      <c r="H539" s="251"/>
      <c r="I539" s="257"/>
      <c r="J539" s="249"/>
      <c r="K539" s="250"/>
      <c r="L539" s="249" t="str">
        <f t="shared" si="26"/>
        <v/>
      </c>
      <c r="M539" s="250" t="str">
        <f t="shared" si="27"/>
        <v/>
      </c>
    </row>
    <row r="540" spans="1:13">
      <c r="A540" s="256"/>
      <c r="B540" s="243"/>
      <c r="C540" s="251"/>
      <c r="D540" s="252"/>
      <c r="E540" s="262"/>
      <c r="F540" s="256"/>
      <c r="G540" s="251"/>
      <c r="H540" s="251"/>
      <c r="I540" s="257"/>
      <c r="J540" s="249"/>
      <c r="K540" s="250"/>
      <c r="L540" s="249" t="str">
        <f t="shared" si="26"/>
        <v/>
      </c>
      <c r="M540" s="250" t="str">
        <f t="shared" si="27"/>
        <v/>
      </c>
    </row>
    <row r="541" spans="1:13">
      <c r="A541" s="256"/>
      <c r="B541" s="243"/>
      <c r="C541" s="251"/>
      <c r="D541" s="252"/>
      <c r="E541" s="262"/>
      <c r="F541" s="256"/>
      <c r="G541" s="251"/>
      <c r="H541" s="251"/>
      <c r="I541" s="257"/>
      <c r="J541" s="249"/>
      <c r="K541" s="250"/>
      <c r="L541" s="249" t="str">
        <f t="shared" si="26"/>
        <v/>
      </c>
      <c r="M541" s="250" t="str">
        <f t="shared" si="27"/>
        <v/>
      </c>
    </row>
    <row r="542" spans="1:13">
      <c r="A542" s="256"/>
      <c r="B542" s="243"/>
      <c r="C542" s="251"/>
      <c r="D542" s="252"/>
      <c r="E542" s="262"/>
      <c r="F542" s="256"/>
      <c r="G542" s="251"/>
      <c r="H542" s="251"/>
      <c r="I542" s="257"/>
      <c r="J542" s="249"/>
      <c r="K542" s="250"/>
      <c r="L542" s="249" t="str">
        <f t="shared" si="26"/>
        <v/>
      </c>
      <c r="M542" s="250" t="str">
        <f t="shared" si="27"/>
        <v/>
      </c>
    </row>
    <row r="543" spans="1:13">
      <c r="A543" s="247"/>
      <c r="B543" s="243"/>
      <c r="C543" s="244"/>
      <c r="D543" s="245"/>
      <c r="E543" s="246"/>
      <c r="F543" s="247"/>
      <c r="G543" s="244"/>
      <c r="H543" s="244"/>
      <c r="I543" s="257"/>
      <c r="J543" s="249"/>
      <c r="K543" s="250"/>
      <c r="L543" s="249" t="str">
        <f t="shared" si="26"/>
        <v/>
      </c>
      <c r="M543" s="250" t="str">
        <f t="shared" si="27"/>
        <v/>
      </c>
    </row>
    <row r="544" spans="1:13">
      <c r="A544" s="256"/>
      <c r="B544" s="243"/>
      <c r="C544" s="251"/>
      <c r="D544" s="252"/>
      <c r="E544" s="246"/>
      <c r="F544" s="256"/>
      <c r="G544" s="251"/>
      <c r="H544" s="251"/>
      <c r="I544" s="257"/>
      <c r="J544" s="249"/>
      <c r="K544" s="250"/>
      <c r="L544" s="249" t="str">
        <f t="shared" si="26"/>
        <v/>
      </c>
      <c r="M544" s="250" t="str">
        <f t="shared" si="27"/>
        <v/>
      </c>
    </row>
    <row r="545" spans="1:13">
      <c r="A545" s="256"/>
      <c r="B545" s="243"/>
      <c r="C545" s="251"/>
      <c r="D545" s="252"/>
      <c r="E545" s="262"/>
      <c r="F545" s="256"/>
      <c r="G545" s="251"/>
      <c r="H545" s="251"/>
      <c r="I545" s="257"/>
      <c r="J545" s="249"/>
      <c r="K545" s="250"/>
      <c r="L545" s="249" t="str">
        <f t="shared" si="26"/>
        <v/>
      </c>
      <c r="M545" s="250" t="str">
        <f t="shared" si="27"/>
        <v/>
      </c>
    </row>
    <row r="546" spans="1:13">
      <c r="A546" s="256"/>
      <c r="B546" s="243"/>
      <c r="C546" s="251"/>
      <c r="D546" s="252"/>
      <c r="E546" s="262"/>
      <c r="F546" s="256"/>
      <c r="G546" s="251"/>
      <c r="H546" s="251"/>
      <c r="I546" s="257"/>
      <c r="J546" s="249"/>
      <c r="K546" s="250"/>
      <c r="L546" s="249" t="str">
        <f t="shared" si="26"/>
        <v/>
      </c>
      <c r="M546" s="250" t="str">
        <f t="shared" si="27"/>
        <v/>
      </c>
    </row>
    <row r="547" spans="1:13">
      <c r="A547" s="256"/>
      <c r="B547" s="243"/>
      <c r="C547" s="251"/>
      <c r="D547" s="252"/>
      <c r="E547" s="262"/>
      <c r="F547" s="256"/>
      <c r="G547" s="251"/>
      <c r="H547" s="251"/>
      <c r="I547" s="257"/>
      <c r="J547" s="249"/>
      <c r="K547" s="250"/>
      <c r="L547" s="249" t="str">
        <f t="shared" si="26"/>
        <v/>
      </c>
      <c r="M547" s="250" t="str">
        <f t="shared" si="27"/>
        <v/>
      </c>
    </row>
    <row r="548" spans="1:13">
      <c r="A548" s="247"/>
      <c r="B548" s="243"/>
      <c r="C548" s="244"/>
      <c r="D548" s="245"/>
      <c r="E548" s="246"/>
      <c r="F548" s="247"/>
      <c r="G548" s="244"/>
      <c r="H548" s="244"/>
      <c r="I548" s="257"/>
      <c r="J548" s="249"/>
      <c r="K548" s="250"/>
      <c r="L548" s="249" t="str">
        <f t="shared" si="26"/>
        <v/>
      </c>
      <c r="M548" s="250" t="str">
        <f t="shared" si="27"/>
        <v/>
      </c>
    </row>
    <row r="549" spans="1:13">
      <c r="A549" s="256"/>
      <c r="B549" s="243"/>
      <c r="C549" s="251"/>
      <c r="D549" s="252"/>
      <c r="E549" s="246"/>
      <c r="F549" s="256"/>
      <c r="G549" s="251"/>
      <c r="H549" s="251"/>
      <c r="I549" s="257"/>
      <c r="J549" s="249"/>
      <c r="K549" s="250"/>
      <c r="L549" s="249" t="str">
        <f t="shared" si="26"/>
        <v/>
      </c>
      <c r="M549" s="250" t="str">
        <f t="shared" si="27"/>
        <v/>
      </c>
    </row>
    <row r="550" spans="1:13">
      <c r="A550" s="256"/>
      <c r="B550" s="243"/>
      <c r="C550" s="251"/>
      <c r="D550" s="252"/>
      <c r="E550" s="246"/>
      <c r="F550" s="256"/>
      <c r="G550" s="251"/>
      <c r="H550" s="251"/>
      <c r="I550" s="257"/>
      <c r="J550" s="249"/>
      <c r="K550" s="250"/>
      <c r="L550" s="249" t="str">
        <f t="shared" si="26"/>
        <v/>
      </c>
      <c r="M550" s="250" t="str">
        <f t="shared" si="27"/>
        <v/>
      </c>
    </row>
    <row r="551" spans="1:13">
      <c r="A551" s="256"/>
      <c r="B551" s="243"/>
      <c r="C551" s="251"/>
      <c r="D551" s="252"/>
      <c r="E551" s="262"/>
      <c r="F551" s="256"/>
      <c r="G551" s="251"/>
      <c r="H551" s="251"/>
      <c r="I551" s="257"/>
      <c r="J551" s="249"/>
      <c r="K551" s="250"/>
      <c r="L551" s="249" t="str">
        <f t="shared" si="26"/>
        <v/>
      </c>
      <c r="M551" s="250" t="str">
        <f t="shared" si="27"/>
        <v/>
      </c>
    </row>
    <row r="552" spans="1:13">
      <c r="A552" s="256"/>
      <c r="B552" s="243"/>
      <c r="C552" s="251"/>
      <c r="D552" s="252"/>
      <c r="E552" s="262"/>
      <c r="F552" s="256"/>
      <c r="G552" s="251"/>
      <c r="H552" s="251"/>
      <c r="I552" s="257"/>
      <c r="J552" s="249"/>
      <c r="K552" s="250"/>
      <c r="L552" s="249" t="str">
        <f t="shared" si="26"/>
        <v/>
      </c>
      <c r="M552" s="250" t="str">
        <f t="shared" si="27"/>
        <v/>
      </c>
    </row>
    <row r="553" spans="1:13">
      <c r="A553" s="256"/>
      <c r="B553" s="243"/>
      <c r="C553" s="251"/>
      <c r="D553" s="252"/>
      <c r="E553" s="262"/>
      <c r="F553" s="256"/>
      <c r="G553" s="251"/>
      <c r="H553" s="251"/>
      <c r="I553" s="257"/>
      <c r="J553" s="249"/>
      <c r="K553" s="250"/>
      <c r="L553" s="249" t="str">
        <f t="shared" si="26"/>
        <v/>
      </c>
      <c r="M553" s="250" t="str">
        <f t="shared" si="27"/>
        <v/>
      </c>
    </row>
    <row r="554" spans="1:13">
      <c r="A554" s="256"/>
      <c r="B554" s="243"/>
      <c r="C554" s="251"/>
      <c r="D554" s="252"/>
      <c r="E554" s="262"/>
      <c r="F554" s="256"/>
      <c r="G554" s="251"/>
      <c r="H554" s="251"/>
      <c r="I554" s="257"/>
      <c r="J554" s="249"/>
      <c r="K554" s="250"/>
      <c r="L554" s="249" t="str">
        <f t="shared" si="26"/>
        <v/>
      </c>
      <c r="M554" s="250" t="str">
        <f t="shared" si="27"/>
        <v/>
      </c>
    </row>
    <row r="555" spans="1:13">
      <c r="A555" s="256"/>
      <c r="B555" s="243"/>
      <c r="C555" s="251"/>
      <c r="D555" s="252"/>
      <c r="E555" s="262"/>
      <c r="F555" s="256"/>
      <c r="G555" s="251"/>
      <c r="H555" s="251"/>
      <c r="I555" s="257"/>
      <c r="J555" s="249"/>
      <c r="K555" s="250"/>
      <c r="L555" s="249" t="str">
        <f t="shared" si="26"/>
        <v/>
      </c>
      <c r="M555" s="250" t="str">
        <f t="shared" si="27"/>
        <v/>
      </c>
    </row>
    <row r="556" spans="1:13">
      <c r="A556" s="256"/>
      <c r="B556" s="243"/>
      <c r="C556" s="251"/>
      <c r="D556" s="252"/>
      <c r="E556" s="262"/>
      <c r="F556" s="256"/>
      <c r="G556" s="251"/>
      <c r="H556" s="251"/>
      <c r="I556" s="257"/>
      <c r="J556" s="249"/>
      <c r="K556" s="250"/>
      <c r="L556" s="249" t="str">
        <f t="shared" si="26"/>
        <v/>
      </c>
      <c r="M556" s="250" t="str">
        <f t="shared" si="27"/>
        <v/>
      </c>
    </row>
    <row r="557" spans="1:13">
      <c r="A557" s="256"/>
      <c r="B557" s="243"/>
      <c r="C557" s="251"/>
      <c r="D557" s="252"/>
      <c r="E557" s="262"/>
      <c r="F557" s="256"/>
      <c r="G557" s="251"/>
      <c r="H557" s="251"/>
      <c r="I557" s="257"/>
      <c r="J557" s="249"/>
      <c r="K557" s="250"/>
      <c r="L557" s="249" t="str">
        <f t="shared" si="26"/>
        <v/>
      </c>
      <c r="M557" s="250" t="str">
        <f t="shared" si="27"/>
        <v/>
      </c>
    </row>
    <row r="558" spans="1:13">
      <c r="A558" s="256"/>
      <c r="B558" s="243"/>
      <c r="C558" s="251"/>
      <c r="D558" s="252"/>
      <c r="E558" s="262"/>
      <c r="F558" s="256"/>
      <c r="G558" s="244"/>
      <c r="H558" s="244"/>
      <c r="I558" s="257"/>
      <c r="J558" s="249"/>
      <c r="K558" s="250"/>
      <c r="L558" s="249" t="str">
        <f t="shared" si="26"/>
        <v/>
      </c>
      <c r="M558" s="250" t="str">
        <f t="shared" si="27"/>
        <v/>
      </c>
    </row>
    <row r="559" spans="1:13">
      <c r="A559" s="256"/>
      <c r="B559" s="243"/>
      <c r="C559" s="251"/>
      <c r="D559" s="252"/>
      <c r="E559" s="246"/>
      <c r="F559" s="256"/>
      <c r="G559" s="244"/>
      <c r="H559" s="244"/>
      <c r="I559" s="257"/>
      <c r="J559" s="249"/>
      <c r="K559" s="250"/>
      <c r="L559" s="249" t="str">
        <f t="shared" si="26"/>
        <v/>
      </c>
      <c r="M559" s="250" t="str">
        <f t="shared" si="27"/>
        <v/>
      </c>
    </row>
    <row r="560" spans="1:13">
      <c r="A560" s="256"/>
      <c r="B560" s="243"/>
      <c r="C560" s="251"/>
      <c r="D560" s="252"/>
      <c r="E560" s="262"/>
      <c r="F560" s="253"/>
      <c r="G560" s="244"/>
      <c r="H560" s="251"/>
      <c r="I560" s="257"/>
      <c r="J560" s="249"/>
      <c r="K560" s="250"/>
      <c r="L560" s="249" t="str">
        <f t="shared" si="26"/>
        <v/>
      </c>
      <c r="M560" s="250" t="str">
        <f t="shared" si="27"/>
        <v/>
      </c>
    </row>
    <row r="561" spans="1:13">
      <c r="A561" s="247"/>
      <c r="B561" s="243"/>
      <c r="C561" s="244"/>
      <c r="D561" s="245"/>
      <c r="E561" s="246"/>
      <c r="F561" s="247"/>
      <c r="G561" s="244"/>
      <c r="H561" s="244"/>
      <c r="I561" s="257"/>
      <c r="J561" s="249"/>
      <c r="K561" s="250"/>
      <c r="L561" s="249" t="str">
        <f t="shared" si="26"/>
        <v/>
      </c>
      <c r="M561" s="250" t="str">
        <f t="shared" si="27"/>
        <v/>
      </c>
    </row>
    <row r="562" spans="1:13">
      <c r="A562" s="247"/>
      <c r="B562" s="243"/>
      <c r="C562" s="244"/>
      <c r="D562" s="245"/>
      <c r="E562" s="246"/>
      <c r="F562" s="247"/>
      <c r="G562" s="244"/>
      <c r="H562" s="244"/>
      <c r="I562" s="257"/>
      <c r="J562" s="249"/>
      <c r="K562" s="250"/>
      <c r="L562" s="249" t="str">
        <f t="shared" si="26"/>
        <v/>
      </c>
      <c r="M562" s="250" t="str">
        <f t="shared" si="27"/>
        <v/>
      </c>
    </row>
    <row r="563" spans="1:13">
      <c r="A563" s="256"/>
      <c r="B563" s="243"/>
      <c r="C563" s="251"/>
      <c r="D563" s="252"/>
      <c r="E563" s="262"/>
      <c r="F563" s="256"/>
      <c r="G563" s="251"/>
      <c r="H563" s="251"/>
      <c r="I563" s="257"/>
      <c r="J563" s="249"/>
      <c r="K563" s="250"/>
      <c r="L563" s="249" t="str">
        <f t="shared" si="26"/>
        <v/>
      </c>
      <c r="M563" s="250" t="str">
        <f t="shared" si="27"/>
        <v/>
      </c>
    </row>
    <row r="564" spans="1:13">
      <c r="A564" s="256"/>
      <c r="B564" s="243"/>
      <c r="C564" s="251"/>
      <c r="D564" s="252"/>
      <c r="E564" s="262"/>
      <c r="F564" s="256"/>
      <c r="G564" s="251"/>
      <c r="H564" s="251"/>
      <c r="I564" s="257"/>
      <c r="J564" s="249"/>
      <c r="K564" s="250"/>
      <c r="L564" s="249" t="str">
        <f t="shared" si="26"/>
        <v/>
      </c>
      <c r="M564" s="250" t="str">
        <f t="shared" si="27"/>
        <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98"/>
  <sheetViews>
    <sheetView zoomScale="115" zoomScaleNormal="115" workbookViewId="0">
      <pane ySplit="1" topLeftCell="A2" activePane="bottomLeft" state="frozen"/>
      <selection pane="bottomLeft" activeCell="F15" sqref="F15"/>
    </sheetView>
  </sheetViews>
  <sheetFormatPr defaultRowHeight="13.2"/>
  <cols>
    <col min="1" max="1" width="24.109375" customWidth="1"/>
    <col min="2" max="2" width="2.109375" customWidth="1"/>
    <col min="3" max="3" width="5" customWidth="1"/>
    <col min="4" max="4" width="14" customWidth="1"/>
    <col min="5" max="5" width="6.6640625" customWidth="1"/>
    <col min="7" max="7" width="41.6640625" customWidth="1"/>
    <col min="8" max="8" width="2" customWidth="1"/>
    <col min="9" max="9" width="6.5546875" customWidth="1"/>
    <col min="10" max="10" width="41.109375" customWidth="1"/>
  </cols>
  <sheetData>
    <row r="1" spans="1:14" s="265" customFormat="1">
      <c r="A1" s="264" t="s">
        <v>1007</v>
      </c>
      <c r="B1" s="264"/>
      <c r="C1" s="264" t="s">
        <v>386</v>
      </c>
      <c r="D1" s="264" t="s">
        <v>1371</v>
      </c>
      <c r="E1" s="264" t="s">
        <v>1372</v>
      </c>
      <c r="F1" s="264" t="s">
        <v>347</v>
      </c>
      <c r="G1" s="264" t="s">
        <v>1373</v>
      </c>
      <c r="H1" s="264"/>
      <c r="I1" s="264" t="s">
        <v>347</v>
      </c>
      <c r="J1" s="264" t="s">
        <v>1374</v>
      </c>
      <c r="K1" s="264"/>
      <c r="L1" s="264"/>
      <c r="M1" s="264"/>
      <c r="N1" s="264"/>
    </row>
    <row r="2" spans="1:14">
      <c r="A2" t="s">
        <v>1375</v>
      </c>
      <c r="C2" t="s">
        <v>389</v>
      </c>
      <c r="D2" t="s">
        <v>1376</v>
      </c>
      <c r="E2">
        <v>1</v>
      </c>
      <c r="F2" t="s">
        <v>351</v>
      </c>
      <c r="G2" t="s">
        <v>1377</v>
      </c>
      <c r="I2" t="s">
        <v>349</v>
      </c>
      <c r="J2" t="s">
        <v>1378</v>
      </c>
    </row>
    <row r="3" spans="1:14">
      <c r="A3" t="s">
        <v>1012</v>
      </c>
      <c r="C3" t="s">
        <v>391</v>
      </c>
      <c r="D3" t="s">
        <v>1379</v>
      </c>
      <c r="E3">
        <v>1</v>
      </c>
      <c r="F3" t="s">
        <v>351</v>
      </c>
      <c r="G3" t="s">
        <v>1377</v>
      </c>
      <c r="I3" t="s">
        <v>351</v>
      </c>
      <c r="J3" t="s">
        <v>352</v>
      </c>
    </row>
    <row r="4" spans="1:14">
      <c r="A4" t="s">
        <v>1132</v>
      </c>
      <c r="C4" t="s">
        <v>393</v>
      </c>
      <c r="D4" t="s">
        <v>1380</v>
      </c>
      <c r="E4">
        <v>1</v>
      </c>
      <c r="F4" t="s">
        <v>351</v>
      </c>
      <c r="G4" t="s">
        <v>1377</v>
      </c>
      <c r="I4" t="s">
        <v>353</v>
      </c>
      <c r="J4" t="s">
        <v>354</v>
      </c>
    </row>
    <row r="5" spans="1:14">
      <c r="A5" t="s">
        <v>1037</v>
      </c>
      <c r="C5" t="s">
        <v>395</v>
      </c>
      <c r="D5" t="s">
        <v>1381</v>
      </c>
      <c r="E5">
        <v>1</v>
      </c>
      <c r="F5" t="s">
        <v>351</v>
      </c>
      <c r="G5" t="s">
        <v>1377</v>
      </c>
      <c r="I5" t="s">
        <v>355</v>
      </c>
      <c r="J5" t="s">
        <v>356</v>
      </c>
    </row>
    <row r="6" spans="1:14">
      <c r="A6" t="s">
        <v>1382</v>
      </c>
      <c r="C6" t="s">
        <v>397</v>
      </c>
      <c r="D6" t="s">
        <v>1383</v>
      </c>
      <c r="E6">
        <v>1</v>
      </c>
      <c r="F6" t="s">
        <v>351</v>
      </c>
      <c r="G6" t="s">
        <v>1377</v>
      </c>
      <c r="I6" t="s">
        <v>357</v>
      </c>
      <c r="J6" t="s">
        <v>1384</v>
      </c>
    </row>
    <row r="7" spans="1:14">
      <c r="A7" t="s">
        <v>1044</v>
      </c>
      <c r="C7" t="s">
        <v>399</v>
      </c>
      <c r="D7" t="s">
        <v>1385</v>
      </c>
      <c r="E7">
        <v>2</v>
      </c>
      <c r="F7" t="s">
        <v>353</v>
      </c>
      <c r="G7" t="s">
        <v>1386</v>
      </c>
    </row>
    <row r="8" spans="1:14">
      <c r="A8" t="s">
        <v>1046</v>
      </c>
      <c r="C8" t="s">
        <v>401</v>
      </c>
      <c r="D8" t="s">
        <v>1387</v>
      </c>
      <c r="E8">
        <v>3</v>
      </c>
      <c r="F8" t="s">
        <v>353</v>
      </c>
      <c r="G8" t="s">
        <v>1388</v>
      </c>
    </row>
    <row r="9" spans="1:14">
      <c r="A9" t="s">
        <v>1389</v>
      </c>
      <c r="C9" t="s">
        <v>403</v>
      </c>
      <c r="D9" t="s">
        <v>1390</v>
      </c>
      <c r="E9">
        <v>3</v>
      </c>
      <c r="F9" t="s">
        <v>353</v>
      </c>
      <c r="G9" t="s">
        <v>1391</v>
      </c>
    </row>
    <row r="10" spans="1:14">
      <c r="A10" t="s">
        <v>1228</v>
      </c>
      <c r="C10" t="s">
        <v>405</v>
      </c>
      <c r="D10" t="s">
        <v>1392</v>
      </c>
      <c r="E10">
        <v>4</v>
      </c>
      <c r="F10" t="s">
        <v>353</v>
      </c>
      <c r="G10" t="s">
        <v>1393</v>
      </c>
    </row>
    <row r="11" spans="1:14">
      <c r="A11" t="s">
        <v>1230</v>
      </c>
      <c r="C11" t="s">
        <v>407</v>
      </c>
      <c r="D11" t="s">
        <v>1394</v>
      </c>
      <c r="E11">
        <v>4</v>
      </c>
      <c r="F11" t="s">
        <v>349</v>
      </c>
      <c r="G11" t="s">
        <v>1393</v>
      </c>
    </row>
    <row r="12" spans="1:14">
      <c r="A12" t="s">
        <v>1146</v>
      </c>
      <c r="C12" t="s">
        <v>409</v>
      </c>
      <c r="D12" t="s">
        <v>1395</v>
      </c>
      <c r="E12">
        <v>4</v>
      </c>
      <c r="F12" t="s">
        <v>349</v>
      </c>
      <c r="G12" t="s">
        <v>1393</v>
      </c>
    </row>
    <row r="13" spans="1:14">
      <c r="A13" t="s">
        <v>1239</v>
      </c>
      <c r="C13" t="s">
        <v>410</v>
      </c>
      <c r="D13" t="s">
        <v>1396</v>
      </c>
      <c r="E13">
        <v>4</v>
      </c>
      <c r="F13" t="s">
        <v>357</v>
      </c>
      <c r="G13" t="s">
        <v>1393</v>
      </c>
    </row>
    <row r="14" spans="1:14">
      <c r="A14" t="s">
        <v>1014</v>
      </c>
      <c r="C14" t="s">
        <v>411</v>
      </c>
      <c r="D14" t="s">
        <v>1397</v>
      </c>
      <c r="E14">
        <v>4</v>
      </c>
      <c r="F14" t="s">
        <v>353</v>
      </c>
      <c r="G14" t="s">
        <v>1393</v>
      </c>
    </row>
    <row r="15" spans="1:14">
      <c r="A15" t="s">
        <v>1016</v>
      </c>
      <c r="C15" t="s">
        <v>412</v>
      </c>
    </row>
    <row r="16" spans="1:14">
      <c r="A16" t="s">
        <v>1148</v>
      </c>
      <c r="C16" t="s">
        <v>413</v>
      </c>
    </row>
    <row r="17" spans="1:3">
      <c r="A17" t="s">
        <v>1048</v>
      </c>
      <c r="C17" t="s">
        <v>414</v>
      </c>
    </row>
    <row r="18" spans="1:3">
      <c r="A18" t="s">
        <v>1150</v>
      </c>
      <c r="C18" t="s">
        <v>1398</v>
      </c>
    </row>
    <row r="19" spans="1:3">
      <c r="A19" t="s">
        <v>1152</v>
      </c>
      <c r="C19" t="s">
        <v>1399</v>
      </c>
    </row>
    <row r="20" spans="1:3">
      <c r="A20" t="s">
        <v>1242</v>
      </c>
      <c r="C20" t="s">
        <v>1400</v>
      </c>
    </row>
    <row r="21" spans="1:3">
      <c r="A21" t="s">
        <v>1401</v>
      </c>
      <c r="C21" t="s">
        <v>1402</v>
      </c>
    </row>
    <row r="22" spans="1:3">
      <c r="A22" t="s">
        <v>1403</v>
      </c>
      <c r="C22" t="s">
        <v>1404</v>
      </c>
    </row>
    <row r="23" spans="1:3">
      <c r="A23" t="s">
        <v>1246</v>
      </c>
      <c r="C23" t="s">
        <v>1405</v>
      </c>
    </row>
    <row r="24" spans="1:3">
      <c r="A24" t="s">
        <v>1406</v>
      </c>
      <c r="C24" t="s">
        <v>1407</v>
      </c>
    </row>
    <row r="25" spans="1:3">
      <c r="A25" t="s">
        <v>1248</v>
      </c>
      <c r="C25" t="s">
        <v>1408</v>
      </c>
    </row>
    <row r="26" spans="1:3">
      <c r="A26" t="s">
        <v>1154</v>
      </c>
      <c r="C26" t="s">
        <v>1409</v>
      </c>
    </row>
    <row r="27" spans="1:3">
      <c r="A27" t="s">
        <v>1410</v>
      </c>
      <c r="C27" t="s">
        <v>1411</v>
      </c>
    </row>
    <row r="28" spans="1:3">
      <c r="A28" t="s">
        <v>1059</v>
      </c>
    </row>
    <row r="29" spans="1:3">
      <c r="A29" t="s">
        <v>1061</v>
      </c>
    </row>
    <row r="30" spans="1:3">
      <c r="A30" t="s">
        <v>1250</v>
      </c>
    </row>
    <row r="31" spans="1:3">
      <c r="A31" t="s">
        <v>1156</v>
      </c>
    </row>
    <row r="32" spans="1:3">
      <c r="A32" t="s">
        <v>1253</v>
      </c>
    </row>
    <row r="33" spans="1:1">
      <c r="A33" t="s">
        <v>1065</v>
      </c>
    </row>
    <row r="34" spans="1:1">
      <c r="A34" t="s">
        <v>1255</v>
      </c>
    </row>
    <row r="35" spans="1:1">
      <c r="A35" t="s">
        <v>1412</v>
      </c>
    </row>
    <row r="36" spans="1:1">
      <c r="A36" t="s">
        <v>1067</v>
      </c>
    </row>
    <row r="37" spans="1:1">
      <c r="A37" t="s">
        <v>1260</v>
      </c>
    </row>
    <row r="38" spans="1:1">
      <c r="A38" t="s">
        <v>1413</v>
      </c>
    </row>
    <row r="39" spans="1:1">
      <c r="A39" t="s">
        <v>1284</v>
      </c>
    </row>
    <row r="40" spans="1:1">
      <c r="A40" t="s">
        <v>1184</v>
      </c>
    </row>
    <row r="41" spans="1:1">
      <c r="A41" t="s">
        <v>1035</v>
      </c>
    </row>
    <row r="42" spans="1:1">
      <c r="A42" t="s">
        <v>1162</v>
      </c>
    </row>
    <row r="43" spans="1:1">
      <c r="A43" t="s">
        <v>1414</v>
      </c>
    </row>
    <row r="44" spans="1:1">
      <c r="A44" t="s">
        <v>1021</v>
      </c>
    </row>
    <row r="45" spans="1:1">
      <c r="A45" t="s">
        <v>1415</v>
      </c>
    </row>
    <row r="46" spans="1:1">
      <c r="A46" t="s">
        <v>1294</v>
      </c>
    </row>
    <row r="47" spans="1:1">
      <c r="A47" t="s">
        <v>1416</v>
      </c>
    </row>
    <row r="48" spans="1:1">
      <c r="A48" t="s">
        <v>1167</v>
      </c>
    </row>
    <row r="49" spans="1:1">
      <c r="A49" t="s">
        <v>1165</v>
      </c>
    </row>
    <row r="50" spans="1:1">
      <c r="A50" t="s">
        <v>1104</v>
      </c>
    </row>
    <row r="51" spans="1:1">
      <c r="A51" t="s">
        <v>1297</v>
      </c>
    </row>
    <row r="52" spans="1:1">
      <c r="A52" t="s">
        <v>1110</v>
      </c>
    </row>
    <row r="53" spans="1:1">
      <c r="A53" t="s">
        <v>1417</v>
      </c>
    </row>
    <row r="54" spans="1:1">
      <c r="A54" t="s">
        <v>1299</v>
      </c>
    </row>
    <row r="55" spans="1:1">
      <c r="A55" t="s">
        <v>1418</v>
      </c>
    </row>
    <row r="56" spans="1:1">
      <c r="A56" t="s">
        <v>1114</v>
      </c>
    </row>
    <row r="57" spans="1:1">
      <c r="A57" t="s">
        <v>1419</v>
      </c>
    </row>
    <row r="58" spans="1:1">
      <c r="A58" t="s">
        <v>1369</v>
      </c>
    </row>
    <row r="59" spans="1:1">
      <c r="A59" t="s">
        <v>1420</v>
      </c>
    </row>
    <row r="60" spans="1:1">
      <c r="A60" t="s">
        <v>1302</v>
      </c>
    </row>
    <row r="61" spans="1:1">
      <c r="A61" t="s">
        <v>1421</v>
      </c>
    </row>
    <row r="62" spans="1:1">
      <c r="A62" t="s">
        <v>1304</v>
      </c>
    </row>
    <row r="63" spans="1:1">
      <c r="A63" t="s">
        <v>1422</v>
      </c>
    </row>
    <row r="64" spans="1:1">
      <c r="A64" t="s">
        <v>1119</v>
      </c>
    </row>
    <row r="65" spans="1:1">
      <c r="A65" t="s">
        <v>1313</v>
      </c>
    </row>
    <row r="66" spans="1:1">
      <c r="A66" t="s">
        <v>1186</v>
      </c>
    </row>
    <row r="67" spans="1:1">
      <c r="A67" t="s">
        <v>1423</v>
      </c>
    </row>
    <row r="68" spans="1:1">
      <c r="A68" t="s">
        <v>1323</v>
      </c>
    </row>
    <row r="69" spans="1:1">
      <c r="A69" t="s">
        <v>1424</v>
      </c>
    </row>
    <row r="70" spans="1:1">
      <c r="A70" t="s">
        <v>1425</v>
      </c>
    </row>
    <row r="71" spans="1:1">
      <c r="A71" t="s">
        <v>1023</v>
      </c>
    </row>
    <row r="72" spans="1:1">
      <c r="A72" t="s">
        <v>1121</v>
      </c>
    </row>
    <row r="73" spans="1:1">
      <c r="A73" t="s">
        <v>1426</v>
      </c>
    </row>
    <row r="74" spans="1:1">
      <c r="A74" t="s">
        <v>1123</v>
      </c>
    </row>
    <row r="75" spans="1:1">
      <c r="A75" t="s">
        <v>1125</v>
      </c>
    </row>
    <row r="76" spans="1:1">
      <c r="A76" t="s">
        <v>1191</v>
      </c>
    </row>
    <row r="77" spans="1:1">
      <c r="A77" t="s">
        <v>1195</v>
      </c>
    </row>
    <row r="78" spans="1:1">
      <c r="A78" t="s">
        <v>1427</v>
      </c>
    </row>
    <row r="79" spans="1:1">
      <c r="A79" t="s">
        <v>1428</v>
      </c>
    </row>
    <row r="80" spans="1:1">
      <c r="A80" t="s">
        <v>1207</v>
      </c>
    </row>
    <row r="81" spans="1:1">
      <c r="A81" t="s">
        <v>1209</v>
      </c>
    </row>
    <row r="82" spans="1:1">
      <c r="A82" t="s">
        <v>1366</v>
      </c>
    </row>
    <row r="83" spans="1:1">
      <c r="A83" t="s">
        <v>1429</v>
      </c>
    </row>
    <row r="84" spans="1:1">
      <c r="A84" t="s">
        <v>1430</v>
      </c>
    </row>
    <row r="85" spans="1:1">
      <c r="A85" t="s">
        <v>1033</v>
      </c>
    </row>
    <row r="86" spans="1:1">
      <c r="A86" t="s">
        <v>1040</v>
      </c>
    </row>
    <row r="87" spans="1:1">
      <c r="A87" t="s">
        <v>1328</v>
      </c>
    </row>
    <row r="88" spans="1:1">
      <c r="A88" t="s">
        <v>1211</v>
      </c>
    </row>
    <row r="89" spans="1:1">
      <c r="A89" t="s">
        <v>1112</v>
      </c>
    </row>
    <row r="90" spans="1:1">
      <c r="A90" t="s">
        <v>1127</v>
      </c>
    </row>
    <row r="91" spans="1:1">
      <c r="A91" t="s">
        <v>1213</v>
      </c>
    </row>
    <row r="92" spans="1:1">
      <c r="A92" t="s">
        <v>1351</v>
      </c>
    </row>
    <row r="93" spans="1:1">
      <c r="A93" t="s">
        <v>1431</v>
      </c>
    </row>
    <row r="94" spans="1:1">
      <c r="A94" t="s">
        <v>1355</v>
      </c>
    </row>
    <row r="95" spans="1:1">
      <c r="A95" t="s">
        <v>1129</v>
      </c>
    </row>
    <row r="96" spans="1:1">
      <c r="A96" t="s">
        <v>1359</v>
      </c>
    </row>
    <row r="97" spans="1:1">
      <c r="A97" t="s">
        <v>1018</v>
      </c>
    </row>
    <row r="98" spans="1:1">
      <c r="A98" t="s">
        <v>1219</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Jari</dc:creator>
  <cp:lastModifiedBy>Yoga 920</cp:lastModifiedBy>
  <dcterms:created xsi:type="dcterms:W3CDTF">2019-03-02T14:30:41Z</dcterms:created>
  <dcterms:modified xsi:type="dcterms:W3CDTF">2019-06-04T07:33:42Z</dcterms:modified>
</cp:coreProperties>
</file>